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Employee Register" sheetId="1" r:id="rId1"/>
    <sheet name="Salary Certificate Only CTC" sheetId="3" r:id="rId2"/>
    <sheet name="Salary Certificate - Breakup" sheetId="7" r:id="rId3"/>
  </sheets>
  <definedNames>
    <definedName name="_xlnm.Print_Area" localSheetId="2">'Salary Certificate - Breakup'!$A$1:$J$154</definedName>
    <definedName name="_xlnm.Print_Area" localSheetId="1">'Salary Certificate Only CTC'!$A$1:$J$167</definedName>
  </definedNames>
  <calcPr calcId="124519"/>
</workbook>
</file>

<file path=xl/calcChain.xml><?xml version="1.0" encoding="utf-8"?>
<calcChain xmlns="http://schemas.openxmlformats.org/spreadsheetml/2006/main">
  <c r="E26" i="3"/>
  <c r="E126" i="7"/>
  <c r="E91"/>
  <c r="E54"/>
  <c r="E12"/>
  <c r="E136" i="3"/>
  <c r="E96"/>
  <c r="E56"/>
  <c r="E12"/>
  <c r="A153" i="7"/>
  <c r="A152"/>
  <c r="B149"/>
  <c r="H141"/>
  <c r="D141"/>
  <c r="D140"/>
  <c r="H139"/>
  <c r="D139"/>
  <c r="H138"/>
  <c r="D138"/>
  <c r="H137"/>
  <c r="D137"/>
  <c r="H136"/>
  <c r="D136"/>
  <c r="H135"/>
  <c r="D135"/>
  <c r="I132"/>
  <c r="C132"/>
  <c r="I131"/>
  <c r="E131"/>
  <c r="F130"/>
  <c r="B124"/>
  <c r="A118"/>
  <c r="A117"/>
  <c r="B114"/>
  <c r="H106"/>
  <c r="D106"/>
  <c r="D105"/>
  <c r="H104"/>
  <c r="D104"/>
  <c r="H103"/>
  <c r="D103"/>
  <c r="H102"/>
  <c r="D102"/>
  <c r="H101"/>
  <c r="D101"/>
  <c r="H100"/>
  <c r="D100"/>
  <c r="I97"/>
  <c r="C97"/>
  <c r="I96"/>
  <c r="E96"/>
  <c r="F95"/>
  <c r="B89"/>
  <c r="C87"/>
  <c r="C86"/>
  <c r="C85"/>
  <c r="A83"/>
  <c r="A82"/>
  <c r="B79"/>
  <c r="H71"/>
  <c r="D71"/>
  <c r="D70"/>
  <c r="H69"/>
  <c r="D69"/>
  <c r="H68"/>
  <c r="D68"/>
  <c r="H67"/>
  <c r="D67"/>
  <c r="H66"/>
  <c r="D66"/>
  <c r="H65"/>
  <c r="D65"/>
  <c r="I62"/>
  <c r="C62"/>
  <c r="I61"/>
  <c r="E61"/>
  <c r="F60"/>
  <c r="B47"/>
  <c r="H29"/>
  <c r="H27"/>
  <c r="H24"/>
  <c r="H25"/>
  <c r="H26"/>
  <c r="H23"/>
  <c r="W12" i="1"/>
  <c r="E110" i="3" s="1"/>
  <c r="W13" i="1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11"/>
  <c r="D29" i="7"/>
  <c r="D28"/>
  <c r="D27"/>
  <c r="D26"/>
  <c r="D25"/>
  <c r="D24"/>
  <c r="D23"/>
  <c r="C90" i="3"/>
  <c r="C89"/>
  <c r="C88"/>
  <c r="A166"/>
  <c r="A165"/>
  <c r="B162"/>
  <c r="D152"/>
  <c r="D148"/>
  <c r="C146"/>
  <c r="I144"/>
  <c r="E144"/>
  <c r="F142"/>
  <c r="B133"/>
  <c r="I20" i="7"/>
  <c r="A41"/>
  <c r="A40"/>
  <c r="B37"/>
  <c r="C20"/>
  <c r="I19"/>
  <c r="E19"/>
  <c r="F18"/>
  <c r="B5"/>
  <c r="C3"/>
  <c r="C2"/>
  <c r="C1"/>
  <c r="A126" i="3"/>
  <c r="A125"/>
  <c r="B122"/>
  <c r="D112"/>
  <c r="D108"/>
  <c r="C106"/>
  <c r="I104"/>
  <c r="E104"/>
  <c r="F102"/>
  <c r="B93"/>
  <c r="A86"/>
  <c r="A42"/>
  <c r="A85"/>
  <c r="B82"/>
  <c r="D72"/>
  <c r="D68"/>
  <c r="C66"/>
  <c r="I64"/>
  <c r="E64"/>
  <c r="F62"/>
  <c r="B49"/>
  <c r="C3"/>
  <c r="C2"/>
  <c r="C1"/>
  <c r="A41"/>
  <c r="B38"/>
  <c r="D28"/>
  <c r="D24"/>
  <c r="C22"/>
  <c r="I20"/>
  <c r="E20"/>
  <c r="F18"/>
  <c r="B5"/>
  <c r="J11" i="1"/>
  <c r="J37"/>
  <c r="J38"/>
  <c r="K38" s="1"/>
  <c r="L38" s="1"/>
  <c r="J39"/>
  <c r="K39" s="1"/>
  <c r="L39" s="1"/>
  <c r="J40"/>
  <c r="K40" s="1"/>
  <c r="L40" s="1"/>
  <c r="J41"/>
  <c r="K41" s="1"/>
  <c r="J42"/>
  <c r="K42" s="1"/>
  <c r="L42" s="1"/>
  <c r="J43"/>
  <c r="K43" s="1"/>
  <c r="L43" s="1"/>
  <c r="J44"/>
  <c r="K44" s="1"/>
  <c r="L44" s="1"/>
  <c r="J45"/>
  <c r="J46"/>
  <c r="K46" s="1"/>
  <c r="L46" s="1"/>
  <c r="J47"/>
  <c r="K47" s="1"/>
  <c r="L47" s="1"/>
  <c r="J48"/>
  <c r="K48" s="1"/>
  <c r="L48" s="1"/>
  <c r="J49"/>
  <c r="K49" s="1"/>
  <c r="L49" s="1"/>
  <c r="J50"/>
  <c r="K50" s="1"/>
  <c r="L50" s="1"/>
  <c r="J51"/>
  <c r="K51" s="1"/>
  <c r="L51" s="1"/>
  <c r="J52"/>
  <c r="K52" s="1"/>
  <c r="L52" s="1"/>
  <c r="J53"/>
  <c r="J54"/>
  <c r="K54" s="1"/>
  <c r="L54" s="1"/>
  <c r="J55"/>
  <c r="K55" s="1"/>
  <c r="L55" s="1"/>
  <c r="J56"/>
  <c r="K56" s="1"/>
  <c r="L56" s="1"/>
  <c r="J57"/>
  <c r="K57" s="1"/>
  <c r="J58"/>
  <c r="K58" s="1"/>
  <c r="L58" s="1"/>
  <c r="J59"/>
  <c r="K59" s="1"/>
  <c r="L59" s="1"/>
  <c r="J60"/>
  <c r="K60" s="1"/>
  <c r="L60" s="1"/>
  <c r="J61"/>
  <c r="J12"/>
  <c r="K12" s="1"/>
  <c r="J13"/>
  <c r="K13" s="1"/>
  <c r="J14"/>
  <c r="K14" s="1"/>
  <c r="L14" s="1"/>
  <c r="J15"/>
  <c r="K15" s="1"/>
  <c r="L15" s="1"/>
  <c r="J16"/>
  <c r="K16" s="1"/>
  <c r="J17"/>
  <c r="K17" s="1"/>
  <c r="J18"/>
  <c r="K18" s="1"/>
  <c r="L18" s="1"/>
  <c r="J19"/>
  <c r="K19" s="1"/>
  <c r="L19" s="1"/>
  <c r="J20"/>
  <c r="K20" s="1"/>
  <c r="J21"/>
  <c r="K21" s="1"/>
  <c r="J22"/>
  <c r="K22" s="1"/>
  <c r="L22" s="1"/>
  <c r="J23"/>
  <c r="K23" s="1"/>
  <c r="L23" s="1"/>
  <c r="J24"/>
  <c r="K24" s="1"/>
  <c r="J25"/>
  <c r="K25" s="1"/>
  <c r="J26"/>
  <c r="K26" s="1"/>
  <c r="L26" s="1"/>
  <c r="J27"/>
  <c r="K27" s="1"/>
  <c r="L27" s="1"/>
  <c r="J28"/>
  <c r="K28" s="1"/>
  <c r="J29"/>
  <c r="K29" s="1"/>
  <c r="J30"/>
  <c r="K30" s="1"/>
  <c r="L30" s="1"/>
  <c r="J31"/>
  <c r="K31" s="1"/>
  <c r="L31" s="1"/>
  <c r="J32"/>
  <c r="K32" s="1"/>
  <c r="J33"/>
  <c r="K33" s="1"/>
  <c r="J34"/>
  <c r="K34" s="1"/>
  <c r="L34" s="1"/>
  <c r="J35"/>
  <c r="K35" s="1"/>
  <c r="J36"/>
  <c r="K36" s="1"/>
  <c r="M61"/>
  <c r="K37"/>
  <c r="L37" s="1"/>
  <c r="K45"/>
  <c r="L45" s="1"/>
  <c r="K53"/>
  <c r="L53" s="1"/>
  <c r="K61"/>
  <c r="L61" s="1"/>
  <c r="S61"/>
  <c r="N61"/>
  <c r="E150" i="3" l="1"/>
  <c r="E70"/>
  <c r="K11" i="1"/>
  <c r="L57"/>
  <c r="O57" s="1"/>
  <c r="P57" s="1"/>
  <c r="L41"/>
  <c r="O41" s="1"/>
  <c r="P41" s="1"/>
  <c r="L36"/>
  <c r="O36" s="1"/>
  <c r="P36" s="1"/>
  <c r="L32"/>
  <c r="O32" s="1"/>
  <c r="P32" s="1"/>
  <c r="L24"/>
  <c r="O24" s="1"/>
  <c r="P24" s="1"/>
  <c r="L12"/>
  <c r="L29"/>
  <c r="O29" s="1"/>
  <c r="P29" s="1"/>
  <c r="L21"/>
  <c r="O21" s="1"/>
  <c r="P21" s="1"/>
  <c r="L17"/>
  <c r="O17" s="1"/>
  <c r="P17" s="1"/>
  <c r="L28"/>
  <c r="O28" s="1"/>
  <c r="P28" s="1"/>
  <c r="L20"/>
  <c r="O20" s="1"/>
  <c r="P20" s="1"/>
  <c r="L16"/>
  <c r="O16" s="1"/>
  <c r="P16" s="1"/>
  <c r="L33"/>
  <c r="O33" s="1"/>
  <c r="P33" s="1"/>
  <c r="L25"/>
  <c r="O25" s="1"/>
  <c r="P25" s="1"/>
  <c r="L13"/>
  <c r="O13" s="1"/>
  <c r="P13" s="1"/>
  <c r="L35"/>
  <c r="O35" s="1"/>
  <c r="P35" s="1"/>
  <c r="O58"/>
  <c r="P58" s="1"/>
  <c r="O54"/>
  <c r="P54" s="1"/>
  <c r="O50"/>
  <c r="P50" s="1"/>
  <c r="O46"/>
  <c r="P46" s="1"/>
  <c r="O42"/>
  <c r="P42" s="1"/>
  <c r="O38"/>
  <c r="P38" s="1"/>
  <c r="O34"/>
  <c r="P34" s="1"/>
  <c r="O30"/>
  <c r="P30" s="1"/>
  <c r="O26"/>
  <c r="P26" s="1"/>
  <c r="O22"/>
  <c r="P22" s="1"/>
  <c r="O18"/>
  <c r="P18" s="1"/>
  <c r="O14"/>
  <c r="P14" s="1"/>
  <c r="O59"/>
  <c r="P59" s="1"/>
  <c r="O55"/>
  <c r="P55" s="1"/>
  <c r="O51"/>
  <c r="P51" s="1"/>
  <c r="O47"/>
  <c r="P47" s="1"/>
  <c r="O43"/>
  <c r="P43" s="1"/>
  <c r="O39"/>
  <c r="P39" s="1"/>
  <c r="O31"/>
  <c r="P31" s="1"/>
  <c r="O27"/>
  <c r="P27" s="1"/>
  <c r="O23"/>
  <c r="P23" s="1"/>
  <c r="O19"/>
  <c r="P19" s="1"/>
  <c r="O15"/>
  <c r="P15" s="1"/>
  <c r="O60"/>
  <c r="P60" s="1"/>
  <c r="O56"/>
  <c r="P56" s="1"/>
  <c r="O52"/>
  <c r="P52" s="1"/>
  <c r="O48"/>
  <c r="P48" s="1"/>
  <c r="O44"/>
  <c r="P44" s="1"/>
  <c r="O40"/>
  <c r="P40" s="1"/>
  <c r="O12"/>
  <c r="P12" s="1"/>
  <c r="O61"/>
  <c r="P61" s="1"/>
  <c r="O53"/>
  <c r="P53" s="1"/>
  <c r="O49"/>
  <c r="P49" s="1"/>
  <c r="O45"/>
  <c r="P45" s="1"/>
  <c r="O37"/>
  <c r="P37" s="1"/>
  <c r="L11" l="1"/>
  <c r="Q17"/>
  <c r="V17" s="1"/>
  <c r="Q37"/>
  <c r="V37" s="1"/>
  <c r="Q57"/>
  <c r="U57" s="1"/>
  <c r="Q45"/>
  <c r="V45" s="1"/>
  <c r="Q13"/>
  <c r="V13" s="1"/>
  <c r="Q41"/>
  <c r="V41" s="1"/>
  <c r="Q33"/>
  <c r="V33" s="1"/>
  <c r="Q38"/>
  <c r="V38" s="1"/>
  <c r="Q52"/>
  <c r="Q36"/>
  <c r="Q58"/>
  <c r="V58" s="1"/>
  <c r="Q53"/>
  <c r="V53" s="1"/>
  <c r="Q49"/>
  <c r="U49" s="1"/>
  <c r="Q25"/>
  <c r="V25" s="1"/>
  <c r="Q54"/>
  <c r="V54" s="1"/>
  <c r="Q50"/>
  <c r="V50" s="1"/>
  <c r="Q21"/>
  <c r="V21" s="1"/>
  <c r="Q46"/>
  <c r="V46" s="1"/>
  <c r="Q42"/>
  <c r="V42" s="1"/>
  <c r="Q34"/>
  <c r="U34" s="1"/>
  <c r="Q29"/>
  <c r="V29" s="1"/>
  <c r="U41"/>
  <c r="X41" s="1"/>
  <c r="Q40"/>
  <c r="Q30"/>
  <c r="Q14"/>
  <c r="Q18"/>
  <c r="Q59"/>
  <c r="Q55"/>
  <c r="Q51"/>
  <c r="Q47"/>
  <c r="Q43"/>
  <c r="Q39"/>
  <c r="Q35"/>
  <c r="Q31"/>
  <c r="Q22"/>
  <c r="Q48"/>
  <c r="Q32"/>
  <c r="Q26"/>
  <c r="Q60"/>
  <c r="Q56"/>
  <c r="Q44"/>
  <c r="P11" l="1"/>
  <c r="O11"/>
  <c r="U17"/>
  <c r="X17" s="1"/>
  <c r="U37"/>
  <c r="X37" s="1"/>
  <c r="U45"/>
  <c r="X45" s="1"/>
  <c r="U53"/>
  <c r="X53" s="1"/>
  <c r="U25"/>
  <c r="X25" s="1"/>
  <c r="V57"/>
  <c r="X57" s="1"/>
  <c r="U33"/>
  <c r="X33" s="1"/>
  <c r="U42"/>
  <c r="X42" s="1"/>
  <c r="U54"/>
  <c r="X54" s="1"/>
  <c r="U58"/>
  <c r="X58" s="1"/>
  <c r="U21"/>
  <c r="X21" s="1"/>
  <c r="U50"/>
  <c r="X50" s="1"/>
  <c r="V49"/>
  <c r="X49" s="1"/>
  <c r="U38"/>
  <c r="X38" s="1"/>
  <c r="V34"/>
  <c r="X34" s="1"/>
  <c r="U13"/>
  <c r="X13" s="1"/>
  <c r="U29"/>
  <c r="X29" s="1"/>
  <c r="U46"/>
  <c r="X46" s="1"/>
  <c r="V60"/>
  <c r="U60"/>
  <c r="V48"/>
  <c r="U48"/>
  <c r="V44"/>
  <c r="U44"/>
  <c r="U35"/>
  <c r="V35"/>
  <c r="U51"/>
  <c r="V51"/>
  <c r="U55"/>
  <c r="V55"/>
  <c r="U47"/>
  <c r="V47"/>
  <c r="V32"/>
  <c r="U32"/>
  <c r="U39"/>
  <c r="V39"/>
  <c r="V56"/>
  <c r="U56"/>
  <c r="U22"/>
  <c r="V22"/>
  <c r="V52"/>
  <c r="U52"/>
  <c r="Q20"/>
  <c r="Q27"/>
  <c r="Q28"/>
  <c r="U26"/>
  <c r="V26"/>
  <c r="V36"/>
  <c r="U36"/>
  <c r="Q23"/>
  <c r="V40"/>
  <c r="U40"/>
  <c r="U31"/>
  <c r="V31"/>
  <c r="U30"/>
  <c r="V30"/>
  <c r="Q24"/>
  <c r="Q12"/>
  <c r="Q16"/>
  <c r="U18"/>
  <c r="V18"/>
  <c r="U43"/>
  <c r="V43"/>
  <c r="U59"/>
  <c r="V59"/>
  <c r="U14"/>
  <c r="V14"/>
  <c r="Q19"/>
  <c r="Q15"/>
  <c r="Q11" l="1"/>
  <c r="X31"/>
  <c r="X35"/>
  <c r="X39"/>
  <c r="X47"/>
  <c r="X51"/>
  <c r="X59"/>
  <c r="X18"/>
  <c r="X43"/>
  <c r="X52"/>
  <c r="X56"/>
  <c r="X48"/>
  <c r="X44"/>
  <c r="X60"/>
  <c r="X40"/>
  <c r="X55"/>
  <c r="X36"/>
  <c r="X14"/>
  <c r="X26"/>
  <c r="X32"/>
  <c r="X30"/>
  <c r="X22"/>
  <c r="V20"/>
  <c r="U20"/>
  <c r="U15"/>
  <c r="X15" s="1"/>
  <c r="V15"/>
  <c r="V28"/>
  <c r="U28"/>
  <c r="V24"/>
  <c r="U24"/>
  <c r="V12"/>
  <c r="U12"/>
  <c r="U27"/>
  <c r="X27" s="1"/>
  <c r="V27"/>
  <c r="U19"/>
  <c r="V19"/>
  <c r="V16"/>
  <c r="U16"/>
  <c r="U23"/>
  <c r="V23"/>
  <c r="V11" l="1"/>
  <c r="U11"/>
  <c r="X12"/>
  <c r="X23"/>
  <c r="X19"/>
  <c r="X16"/>
  <c r="X24"/>
  <c r="X28"/>
  <c r="X20"/>
  <c r="X11" l="1"/>
  <c r="X61" s="1"/>
  <c r="Q61"/>
  <c r="U61" l="1"/>
  <c r="V61"/>
</calcChain>
</file>

<file path=xl/sharedStrings.xml><?xml version="1.0" encoding="utf-8"?>
<sst xmlns="http://schemas.openxmlformats.org/spreadsheetml/2006/main" count="515" uniqueCount="196">
  <si>
    <t>Company Name:</t>
  </si>
  <si>
    <t>Address:</t>
  </si>
  <si>
    <t>Sr.No</t>
  </si>
  <si>
    <t>Employee UID</t>
  </si>
  <si>
    <t>Employee Name</t>
  </si>
  <si>
    <t>Designation</t>
  </si>
  <si>
    <t>Department</t>
  </si>
  <si>
    <t>Allowances</t>
  </si>
  <si>
    <t>Gross Salary</t>
  </si>
  <si>
    <t>Deductions</t>
  </si>
  <si>
    <t>Net Salary</t>
  </si>
  <si>
    <t>Additional Information</t>
  </si>
  <si>
    <t>Location</t>
  </si>
  <si>
    <t>House Rent Allowance</t>
  </si>
  <si>
    <t>Conveyance Allowance</t>
  </si>
  <si>
    <t>Medical Allowance</t>
  </si>
  <si>
    <t>Special Allowance</t>
  </si>
  <si>
    <t>Total Allowances</t>
  </si>
  <si>
    <t>Profess-ional Tax</t>
  </si>
  <si>
    <t>TDS Rate</t>
  </si>
  <si>
    <t>TDS</t>
  </si>
  <si>
    <t>EPF</t>
  </si>
  <si>
    <t>Total Deductions</t>
  </si>
  <si>
    <t>AS2101</t>
  </si>
  <si>
    <t>Astha Puri</t>
  </si>
  <si>
    <t>Developer</t>
  </si>
  <si>
    <t>AS2102</t>
  </si>
  <si>
    <t>Bijal Pande</t>
  </si>
  <si>
    <t>Graphic Designer</t>
  </si>
  <si>
    <t>AS2103</t>
  </si>
  <si>
    <t>Chirag Sharma</t>
  </si>
  <si>
    <t>Sr. Developer</t>
  </si>
  <si>
    <t>AS2104</t>
  </si>
  <si>
    <t>Divya Soni</t>
  </si>
  <si>
    <t>AS2105</t>
  </si>
  <si>
    <t>Erum Rastogi</t>
  </si>
  <si>
    <t>Office Admin</t>
  </si>
  <si>
    <t>AS2106</t>
  </si>
  <si>
    <t>Farhan Patel</t>
  </si>
  <si>
    <t>AS2107</t>
  </si>
  <si>
    <t>Geet Sahu</t>
  </si>
  <si>
    <t>Sr. Accountant</t>
  </si>
  <si>
    <t>AS2108</t>
  </si>
  <si>
    <t>Himesh Surya</t>
  </si>
  <si>
    <t>Jr. Accountant</t>
  </si>
  <si>
    <t>AS2109</t>
  </si>
  <si>
    <t>Imran Abha</t>
  </si>
  <si>
    <t>AS2110</t>
  </si>
  <si>
    <t>Jitendra Pande</t>
  </si>
  <si>
    <t>HR Head</t>
  </si>
  <si>
    <t>AS2111</t>
  </si>
  <si>
    <t>Kailash Rane</t>
  </si>
  <si>
    <t>Manager</t>
  </si>
  <si>
    <t>AS2112</t>
  </si>
  <si>
    <t>Luv Patel</t>
  </si>
  <si>
    <t>Delivery Boy</t>
  </si>
  <si>
    <t>AS2113</t>
  </si>
  <si>
    <t>Manoj Bhide</t>
  </si>
  <si>
    <t>Peon</t>
  </si>
  <si>
    <t>AS2114</t>
  </si>
  <si>
    <t>Nancy Pastor</t>
  </si>
  <si>
    <t>AS2115</t>
  </si>
  <si>
    <t>Omar Shaikh</t>
  </si>
  <si>
    <t>AS2116</t>
  </si>
  <si>
    <t>Preetam Chavla</t>
  </si>
  <si>
    <t>AS2117</t>
  </si>
  <si>
    <t>Ram Vihaan</t>
  </si>
  <si>
    <t>AS2118</t>
  </si>
  <si>
    <t>Sunil Upadhay</t>
  </si>
  <si>
    <t>AS2119</t>
  </si>
  <si>
    <t>Tirth Chobe</t>
  </si>
  <si>
    <t>AS2120</t>
  </si>
  <si>
    <t>Umesh Bajrang</t>
  </si>
  <si>
    <t>AS2121</t>
  </si>
  <si>
    <t>VV</t>
  </si>
  <si>
    <t>AS2122</t>
  </si>
  <si>
    <t>WW</t>
  </si>
  <si>
    <t>AS2123</t>
  </si>
  <si>
    <t>XX</t>
  </si>
  <si>
    <t>AS2124</t>
  </si>
  <si>
    <t>YY</t>
  </si>
  <si>
    <t>AS2125</t>
  </si>
  <si>
    <t>ZZ</t>
  </si>
  <si>
    <t>AS2126</t>
  </si>
  <si>
    <t>QQ</t>
  </si>
  <si>
    <t>AS2127</t>
  </si>
  <si>
    <t>AA</t>
  </si>
  <si>
    <t>AS2128</t>
  </si>
  <si>
    <t>AB</t>
  </si>
  <si>
    <t>AS2129</t>
  </si>
  <si>
    <t>AC</t>
  </si>
  <si>
    <t>AS2130</t>
  </si>
  <si>
    <t>AD</t>
  </si>
  <si>
    <t>AS2131</t>
  </si>
  <si>
    <t>AE</t>
  </si>
  <si>
    <t>AS2132</t>
  </si>
  <si>
    <t>AF</t>
  </si>
  <si>
    <t>AS2133</t>
  </si>
  <si>
    <t>AG</t>
  </si>
  <si>
    <t>AS2134</t>
  </si>
  <si>
    <t>AH</t>
  </si>
  <si>
    <t>AS2135</t>
  </si>
  <si>
    <t>AI</t>
  </si>
  <si>
    <t>AS2136</t>
  </si>
  <si>
    <t>AJ</t>
  </si>
  <si>
    <t>AS2137</t>
  </si>
  <si>
    <t>AK</t>
  </si>
  <si>
    <t>AS2138</t>
  </si>
  <si>
    <t>AL</t>
  </si>
  <si>
    <t>AS2139</t>
  </si>
  <si>
    <t>AM</t>
  </si>
  <si>
    <t>AS2140</t>
  </si>
  <si>
    <t>AN</t>
  </si>
  <si>
    <t>AS2141</t>
  </si>
  <si>
    <t>AO</t>
  </si>
  <si>
    <t>AS2142</t>
  </si>
  <si>
    <t>AP</t>
  </si>
  <si>
    <t>AS2143</t>
  </si>
  <si>
    <t>AQ</t>
  </si>
  <si>
    <t>AS2144</t>
  </si>
  <si>
    <t>AR</t>
  </si>
  <si>
    <t>AS2145</t>
  </si>
  <si>
    <t>AS</t>
  </si>
  <si>
    <t>AS2146</t>
  </si>
  <si>
    <t>AT</t>
  </si>
  <si>
    <t>AS2147</t>
  </si>
  <si>
    <t>AU</t>
  </si>
  <si>
    <t>AS2148</t>
  </si>
  <si>
    <t>AV</t>
  </si>
  <si>
    <t>AS2149</t>
  </si>
  <si>
    <t>AW</t>
  </si>
  <si>
    <t>AS2150</t>
  </si>
  <si>
    <t>AX</t>
  </si>
  <si>
    <t>Total Salary Amount</t>
  </si>
  <si>
    <r>
      <t>www.MSOffice</t>
    </r>
    <r>
      <rPr>
        <b/>
        <sz val="35"/>
        <rFont val="Calibri"/>
        <family val="2"/>
        <scheme val="minor"/>
      </rPr>
      <t>Geek</t>
    </r>
    <r>
      <rPr>
        <b/>
        <sz val="35"/>
        <color rgb="FFFF0000"/>
        <rFont val="Calibri"/>
        <family val="2"/>
        <scheme val="minor"/>
      </rPr>
      <t>.com</t>
    </r>
  </si>
  <si>
    <t>Basic</t>
  </si>
  <si>
    <t>Date:</t>
  </si>
  <si>
    <t>TO WHOM IT MAY CONCERN</t>
  </si>
  <si>
    <t>Salary Certificate</t>
  </si>
  <si>
    <t>This   is    to   certify  that</t>
  </si>
  <si>
    <t>Employee ID</t>
  </si>
  <si>
    <t>.</t>
  </si>
  <si>
    <t>Thank you</t>
  </si>
  <si>
    <t>For,</t>
  </si>
  <si>
    <t>Basic Salary</t>
  </si>
  <si>
    <t>Insurance</t>
  </si>
  <si>
    <t>CTC per Annum</t>
  </si>
  <si>
    <t>CTC Monthly</t>
  </si>
  <si>
    <t>Pune</t>
  </si>
  <si>
    <t>Accounts</t>
  </si>
  <si>
    <t>Automation</t>
  </si>
  <si>
    <t>Development</t>
  </si>
  <si>
    <t>Human Resource</t>
  </si>
  <si>
    <t>Sales</t>
  </si>
  <si>
    <t>AUtomation</t>
  </si>
  <si>
    <t>Sundar Technoligies Ltd</t>
  </si>
  <si>
    <t>123, Elite Enclave, Cybercity, Magarpatta - Pune</t>
  </si>
  <si>
    <t>Phone &amp; Email:</t>
  </si>
  <si>
    <t>Authority:</t>
  </si>
  <si>
    <t>Designation:</t>
  </si>
  <si>
    <t>Prefix</t>
  </si>
  <si>
    <t>Mrs.</t>
  </si>
  <si>
    <t>Mr.</t>
  </si>
  <si>
    <t>Ms</t>
  </si>
  <si>
    <t>Mr. Ronnie D'souza</t>
  </si>
  <si>
    <t>General Manager - HR</t>
  </si>
  <si>
    <t>Company Logo</t>
  </si>
  <si>
    <t>Employee Photo</t>
  </si>
  <si>
    <t>Phone: 020-7896543                 Email: Info@STL.com</t>
  </si>
  <si>
    <t>department  as</t>
  </si>
  <si>
    <t>location.</t>
  </si>
  <si>
    <t>Employee ID:</t>
  </si>
  <si>
    <t>Current Monthly Salary:</t>
  </si>
  <si>
    <t>Annual CTC:</t>
  </si>
  <si>
    <t xml:space="preserve">   is     working</t>
  </si>
  <si>
    <t>with   our   organization   in   our</t>
  </si>
  <si>
    <t xml:space="preserve"> posted     at</t>
  </si>
  <si>
    <t>The  above-mentioned  details  are  correct   as   per   our records. We are</t>
  </si>
  <si>
    <t>on  behalf/part  of  this  letter   on  our  company.</t>
  </si>
  <si>
    <t xml:space="preserve">issuing this letter on specific  request of the employee without  accepting  any  liability </t>
  </si>
  <si>
    <t>location   with   Annual   CTC Rs.</t>
  </si>
  <si>
    <t>Salary Breakup</t>
  </si>
  <si>
    <t>HRA</t>
  </si>
  <si>
    <t>Conveyance</t>
  </si>
  <si>
    <t>Medical</t>
  </si>
  <si>
    <t>Special</t>
  </si>
  <si>
    <t>Employee    Photo</t>
  </si>
  <si>
    <t>Prof.Tax</t>
  </si>
  <si>
    <t>Letter Purpose</t>
  </si>
  <si>
    <t>to open a bank account</t>
  </si>
  <si>
    <t>apply for a personal loan</t>
  </si>
  <si>
    <t>to apply for two-wheeler loan</t>
  </si>
  <si>
    <t>to apply for a car loan</t>
  </si>
  <si>
    <t>to apply for mortgage loan</t>
  </si>
  <si>
    <t>to apply for a personal loan</t>
  </si>
  <si>
    <t>Salary Certificate Template (Excel, OpenOffice Calc, Google Sheet, Word, OpenOffice Writer, Google Doc and PDF)</t>
  </si>
</sst>
</file>

<file path=xl/styles.xml><?xml version="1.0" encoding="utf-8"?>
<styleSheet xmlns="http://schemas.openxmlformats.org/spreadsheetml/2006/main">
  <numFmts count="5">
    <numFmt numFmtId="5" formatCode="&quot;₹&quot;\ #,##0;&quot;₹&quot;\ \-#,##0"/>
    <numFmt numFmtId="164" formatCode="_ &quot;₹&quot;\ * #,##0_ ;_ &quot;₹&quot;\ * \-#,##0_ ;_ &quot;₹&quot;\ * &quot;-&quot;??_ ;_ @_ "/>
    <numFmt numFmtId="165" formatCode="[$-F800]dddd\,\ mmmm\ dd\,\ yyyy"/>
    <numFmt numFmtId="166" formatCode="[$-14009]dd/mm/yyyy;@"/>
    <numFmt numFmtId="167" formatCode="&quot;₹&quot;\ #,##0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35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35"/>
      <name val="Calibri"/>
      <family val="2"/>
      <scheme val="minor"/>
    </font>
    <font>
      <sz val="14"/>
      <color theme="0" tint="-0.34998626667073579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0" tint="-0.249977111117893"/>
      <name val="Times New Roman"/>
      <family val="1"/>
    </font>
    <font>
      <b/>
      <sz val="20"/>
      <color rgb="FFFF0000"/>
      <name val="Modern No. 20"/>
      <family val="1"/>
    </font>
    <font>
      <sz val="12"/>
      <color rgb="FFFF0000"/>
      <name val="Arial Black"/>
      <family val="2"/>
    </font>
    <font>
      <sz val="12"/>
      <color rgb="FFFF0000"/>
      <name val="Arial"/>
      <family val="2"/>
    </font>
    <font>
      <sz val="14"/>
      <color theme="9" tint="0.59999389629810485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DotDot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3"/>
      </top>
      <bottom style="mediumDashDotDot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5" fontId="0" fillId="3" borderId="3" xfId="0" applyNumberFormat="1" applyFill="1" applyBorder="1" applyAlignment="1">
      <alignment horizontal="center" vertical="center"/>
    </xf>
    <xf numFmtId="5" fontId="0" fillId="4" borderId="3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5" fontId="2" fillId="4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5" fontId="0" fillId="4" borderId="1" xfId="0" applyNumberFormat="1" applyFill="1" applyBorder="1" applyAlignment="1">
      <alignment horizontal="center" vertical="center"/>
    </xf>
    <xf numFmtId="5" fontId="0" fillId="3" borderId="4" xfId="0" applyNumberForma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/>
    </xf>
    <xf numFmtId="0" fontId="4" fillId="2" borderId="0" xfId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6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1" fillId="3" borderId="3" xfId="0" quotePrefix="1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4" fillId="2" borderId="0" xfId="1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4" fillId="3" borderId="1" xfId="1" quotePrefix="1" applyFont="1" applyFill="1" applyBorder="1" applyAlignment="1" applyProtection="1">
      <alignment horizontal="center" vertical="center"/>
    </xf>
    <xf numFmtId="0" fontId="4" fillId="3" borderId="2" xfId="1" quotePrefix="1" applyFont="1" applyFill="1" applyBorder="1" applyAlignment="1" applyProtection="1">
      <alignment horizontal="center" vertical="center"/>
    </xf>
    <xf numFmtId="0" fontId="4" fillId="3" borderId="4" xfId="1" quotePrefix="1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167" fontId="11" fillId="0" borderId="8" xfId="0" applyNumberFormat="1" applyFont="1" applyBorder="1" applyAlignment="1">
      <alignment horizontal="center" vertical="center"/>
    </xf>
    <xf numFmtId="167" fontId="9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47625</xdr:rowOff>
    </xdr:from>
    <xdr:to>
      <xdr:col>2</xdr:col>
      <xdr:colOff>923925</xdr:colOff>
      <xdr:row>2</xdr:row>
      <xdr:rowOff>590550</xdr:rowOff>
    </xdr:to>
    <xdr:pic>
      <xdr:nvPicPr>
        <xdr:cNvPr id="3" name="Picture 2" descr="mso-geek-transparent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47650"/>
          <a:ext cx="115252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62"/>
  <sheetViews>
    <sheetView tabSelected="1" workbookViewId="0">
      <selection activeCell="D5" sqref="D5:J5"/>
    </sheetView>
  </sheetViews>
  <sheetFormatPr defaultRowHeight="15"/>
  <cols>
    <col min="1" max="1" width="3" style="3" customWidth="1"/>
    <col min="2" max="2" width="4" style="3" customWidth="1"/>
    <col min="3" max="3" width="15.5703125" style="3" customWidth="1"/>
    <col min="4" max="4" width="6.28515625" style="3" bestFit="1" customWidth="1"/>
    <col min="5" max="5" width="23.140625" style="3" customWidth="1"/>
    <col min="6" max="6" width="16.140625" style="3" bestFit="1" customWidth="1"/>
    <col min="7" max="7" width="16" style="3" bestFit="1" customWidth="1"/>
    <col min="8" max="8" width="8.42578125" style="17" bestFit="1" customWidth="1"/>
    <col min="9" max="9" width="14.7109375" style="17" bestFit="1" customWidth="1"/>
    <col min="10" max="10" width="12.28515625" style="3" bestFit="1" customWidth="1"/>
    <col min="11" max="11" width="13.5703125" style="3" customWidth="1"/>
    <col min="12" max="12" width="11.7109375" style="3" customWidth="1"/>
    <col min="13" max="13" width="11.7109375" style="3" bestFit="1" customWidth="1"/>
    <col min="14" max="16" width="12.140625" style="3" customWidth="1"/>
    <col min="17" max="17" width="11.28515625" style="3" bestFit="1" customWidth="1"/>
    <col min="18" max="18" width="9.5703125" style="3" bestFit="1" customWidth="1"/>
    <col min="19" max="19" width="9.28515625" style="3" customWidth="1"/>
    <col min="20" max="20" width="6.28515625" style="3" customWidth="1"/>
    <col min="21" max="21" width="9" style="3" bestFit="1" customWidth="1"/>
    <col min="22" max="22" width="9" style="3" customWidth="1"/>
    <col min="23" max="23" width="11.140625" style="3" bestFit="1" customWidth="1"/>
    <col min="24" max="24" width="12.140625" style="3" bestFit="1" customWidth="1"/>
    <col min="25" max="25" width="29.28515625" style="3" bestFit="1" customWidth="1"/>
    <col min="26" max="26" width="3" style="3" customWidth="1"/>
    <col min="27" max="27" width="9.140625" style="3" customWidth="1"/>
    <col min="28" max="16384" width="9.140625" style="3"/>
  </cols>
  <sheetData>
    <row r="1" spans="1:28" ht="15.75" customHeight="1">
      <c r="A1" s="1"/>
      <c r="B1" s="1"/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48" customHeight="1">
      <c r="A2" s="1"/>
      <c r="B2" s="52"/>
      <c r="C2" s="53"/>
      <c r="D2" s="57" t="s">
        <v>134</v>
      </c>
      <c r="E2" s="58"/>
      <c r="F2" s="58"/>
      <c r="G2" s="58"/>
      <c r="H2" s="58"/>
      <c r="I2" s="58"/>
      <c r="J2" s="59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1"/>
    </row>
    <row r="3" spans="1:28" ht="64.5" customHeight="1">
      <c r="A3" s="1"/>
      <c r="B3" s="53"/>
      <c r="C3" s="53"/>
      <c r="D3" s="108" t="s">
        <v>195</v>
      </c>
      <c r="E3" s="109"/>
      <c r="F3" s="109"/>
      <c r="G3" s="109"/>
      <c r="H3" s="109"/>
      <c r="I3" s="109"/>
      <c r="J3" s="110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1"/>
    </row>
    <row r="4" spans="1:28" ht="15.75" customHeight="1">
      <c r="A4" s="1"/>
      <c r="B4" s="25"/>
      <c r="C4" s="25"/>
      <c r="D4" s="25"/>
      <c r="E4" s="24"/>
      <c r="F4" s="24"/>
      <c r="G4" s="24"/>
      <c r="H4" s="24"/>
      <c r="I4" s="24"/>
      <c r="J4" s="2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1"/>
    </row>
    <row r="5" spans="1:28" ht="15.75" customHeight="1">
      <c r="A5" s="1"/>
      <c r="B5" s="55" t="s">
        <v>0</v>
      </c>
      <c r="C5" s="55"/>
      <c r="D5" s="48" t="s">
        <v>155</v>
      </c>
      <c r="E5" s="49"/>
      <c r="F5" s="49"/>
      <c r="G5" s="49"/>
      <c r="H5" s="49"/>
      <c r="I5" s="49"/>
      <c r="J5" s="50"/>
      <c r="K5" s="56"/>
      <c r="L5" s="56"/>
      <c r="M5" s="56"/>
      <c r="N5" s="56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"/>
      <c r="AB5" s="4"/>
    </row>
    <row r="6" spans="1:28" ht="15.75" customHeight="1">
      <c r="A6" s="1"/>
      <c r="B6" s="55" t="s">
        <v>1</v>
      </c>
      <c r="C6" s="55"/>
      <c r="D6" s="48" t="s">
        <v>156</v>
      </c>
      <c r="E6" s="49"/>
      <c r="F6" s="49"/>
      <c r="G6" s="49"/>
      <c r="H6" s="49"/>
      <c r="I6" s="49"/>
      <c r="J6" s="50"/>
      <c r="K6" s="51"/>
      <c r="L6" s="51"/>
      <c r="M6" s="51"/>
      <c r="N6" s="51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"/>
    </row>
    <row r="7" spans="1:28" ht="15.75" customHeight="1">
      <c r="A7" s="1"/>
      <c r="B7" s="22"/>
      <c r="C7" s="22" t="s">
        <v>157</v>
      </c>
      <c r="D7" s="48" t="s">
        <v>168</v>
      </c>
      <c r="E7" s="49"/>
      <c r="F7" s="49"/>
      <c r="G7" s="49"/>
      <c r="H7" s="49"/>
      <c r="I7" s="49"/>
      <c r="J7" s="50"/>
      <c r="K7" s="19"/>
      <c r="L7" s="19"/>
      <c r="M7" s="19"/>
      <c r="N7" s="1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"/>
    </row>
    <row r="8" spans="1:28" ht="15.75" customHeight="1">
      <c r="A8" s="1"/>
      <c r="B8" s="71" t="s">
        <v>158</v>
      </c>
      <c r="C8" s="72"/>
      <c r="D8" s="48" t="s">
        <v>164</v>
      </c>
      <c r="E8" s="49"/>
      <c r="F8" s="50"/>
      <c r="G8" s="22" t="s">
        <v>159</v>
      </c>
      <c r="H8" s="73" t="s">
        <v>165</v>
      </c>
      <c r="I8" s="73"/>
      <c r="J8" s="73"/>
      <c r="K8" s="19"/>
      <c r="L8" s="19"/>
      <c r="M8" s="19"/>
      <c r="N8" s="19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"/>
    </row>
    <row r="9" spans="1:28" ht="15" customHeight="1">
      <c r="A9" s="1"/>
      <c r="B9" s="63" t="s">
        <v>2</v>
      </c>
      <c r="C9" s="63" t="s">
        <v>3</v>
      </c>
      <c r="D9" s="63" t="s">
        <v>160</v>
      </c>
      <c r="E9" s="63" t="s">
        <v>4</v>
      </c>
      <c r="F9" s="67" t="s">
        <v>5</v>
      </c>
      <c r="G9" s="67" t="s">
        <v>6</v>
      </c>
      <c r="H9" s="67" t="s">
        <v>12</v>
      </c>
      <c r="I9" s="63" t="s">
        <v>146</v>
      </c>
      <c r="J9" s="63" t="s">
        <v>147</v>
      </c>
      <c r="K9" s="65" t="s">
        <v>135</v>
      </c>
      <c r="L9" s="66" t="s">
        <v>7</v>
      </c>
      <c r="M9" s="66"/>
      <c r="N9" s="66"/>
      <c r="O9" s="66"/>
      <c r="P9" s="66"/>
      <c r="Q9" s="65" t="s">
        <v>8</v>
      </c>
      <c r="R9" s="68" t="s">
        <v>9</v>
      </c>
      <c r="S9" s="69"/>
      <c r="T9" s="69"/>
      <c r="U9" s="69"/>
      <c r="V9" s="69"/>
      <c r="W9" s="70"/>
      <c r="X9" s="60" t="s">
        <v>10</v>
      </c>
      <c r="Y9" s="7" t="s">
        <v>11</v>
      </c>
      <c r="Z9" s="1"/>
    </row>
    <row r="10" spans="1:28" ht="30">
      <c r="A10" s="1"/>
      <c r="B10" s="64"/>
      <c r="C10" s="64"/>
      <c r="D10" s="64"/>
      <c r="E10" s="64"/>
      <c r="F10" s="61"/>
      <c r="G10" s="61"/>
      <c r="H10" s="61"/>
      <c r="I10" s="64"/>
      <c r="J10" s="64"/>
      <c r="K10" s="64"/>
      <c r="L10" s="6" t="s">
        <v>13</v>
      </c>
      <c r="M10" s="6" t="s">
        <v>14</v>
      </c>
      <c r="N10" s="6" t="s">
        <v>15</v>
      </c>
      <c r="O10" s="6" t="s">
        <v>16</v>
      </c>
      <c r="P10" s="6" t="s">
        <v>17</v>
      </c>
      <c r="Q10" s="64"/>
      <c r="R10" s="5" t="s">
        <v>145</v>
      </c>
      <c r="S10" s="5" t="s">
        <v>18</v>
      </c>
      <c r="T10" s="5" t="s">
        <v>19</v>
      </c>
      <c r="U10" s="5" t="s">
        <v>20</v>
      </c>
      <c r="V10" s="5" t="s">
        <v>21</v>
      </c>
      <c r="W10" s="5" t="s">
        <v>22</v>
      </c>
      <c r="X10" s="61"/>
      <c r="Y10" s="6" t="s">
        <v>188</v>
      </c>
      <c r="Z10" s="1"/>
    </row>
    <row r="11" spans="1:28">
      <c r="A11" s="1"/>
      <c r="B11" s="9">
        <v>1</v>
      </c>
      <c r="C11" s="9" t="s">
        <v>23</v>
      </c>
      <c r="D11" s="9" t="s">
        <v>161</v>
      </c>
      <c r="E11" s="8" t="s">
        <v>24</v>
      </c>
      <c r="F11" s="8" t="s">
        <v>25</v>
      </c>
      <c r="G11" s="9" t="s">
        <v>151</v>
      </c>
      <c r="H11" s="9" t="s">
        <v>148</v>
      </c>
      <c r="I11" s="10">
        <v>300000</v>
      </c>
      <c r="J11" s="11">
        <f>I11/12</f>
        <v>25000</v>
      </c>
      <c r="K11" s="11">
        <f>J11*60%</f>
        <v>15000</v>
      </c>
      <c r="L11" s="11">
        <f>K11*40%</f>
        <v>6000</v>
      </c>
      <c r="M11" s="10">
        <v>1200</v>
      </c>
      <c r="N11" s="10">
        <v>1250</v>
      </c>
      <c r="O11" s="11">
        <f>J11-K11-L11-M11-N11</f>
        <v>1550</v>
      </c>
      <c r="P11" s="11">
        <f>SUM(L11:O11)</f>
        <v>10000</v>
      </c>
      <c r="Q11" s="11">
        <f t="shared" ref="Q11:Q42" si="0">K11+P11</f>
        <v>25000</v>
      </c>
      <c r="R11" s="10">
        <v>1250</v>
      </c>
      <c r="S11" s="10">
        <v>200</v>
      </c>
      <c r="T11" s="12">
        <v>0.1</v>
      </c>
      <c r="U11" s="11">
        <f>IF(Q11*12&lt;500000,0,Q11*T11)</f>
        <v>0</v>
      </c>
      <c r="V11" s="11">
        <f>IF(Q11=0,0,IF(Q11*12%&lt;1800,1800,Q11*12%))</f>
        <v>3000</v>
      </c>
      <c r="W11" s="11">
        <f>R11+S11+U11+V11</f>
        <v>4450</v>
      </c>
      <c r="X11" s="13">
        <f>K11+P11-W11</f>
        <v>20550</v>
      </c>
      <c r="Y11" s="14" t="s">
        <v>189</v>
      </c>
      <c r="Z11" s="1"/>
    </row>
    <row r="12" spans="1:28">
      <c r="A12" s="1"/>
      <c r="B12" s="9">
        <v>2</v>
      </c>
      <c r="C12" s="9" t="s">
        <v>26</v>
      </c>
      <c r="D12" s="9" t="s">
        <v>163</v>
      </c>
      <c r="E12" s="8" t="s">
        <v>27</v>
      </c>
      <c r="F12" s="8" t="s">
        <v>28</v>
      </c>
      <c r="G12" s="9" t="s">
        <v>151</v>
      </c>
      <c r="H12" s="9" t="s">
        <v>148</v>
      </c>
      <c r="I12" s="10">
        <v>180000</v>
      </c>
      <c r="J12" s="11">
        <f t="shared" ref="J12:J61" si="1">I12/12</f>
        <v>15000</v>
      </c>
      <c r="K12" s="11">
        <f t="shared" ref="K12:K61" si="2">J12*60%</f>
        <v>9000</v>
      </c>
      <c r="L12" s="11">
        <f t="shared" ref="L12:L61" si="3">K12*40%</f>
        <v>3600</v>
      </c>
      <c r="M12" s="10">
        <v>1200</v>
      </c>
      <c r="N12" s="10">
        <v>1000</v>
      </c>
      <c r="O12" s="11">
        <f t="shared" ref="O12:O61" si="4">J12-K12-L12-M12-N12</f>
        <v>200</v>
      </c>
      <c r="P12" s="11">
        <f t="shared" ref="P12:P61" si="5">SUM(L12:O12)</f>
        <v>6000</v>
      </c>
      <c r="Q12" s="11">
        <f t="shared" si="0"/>
        <v>15000</v>
      </c>
      <c r="R12" s="10">
        <v>1000</v>
      </c>
      <c r="S12" s="10">
        <v>0</v>
      </c>
      <c r="T12" s="12">
        <v>0.1</v>
      </c>
      <c r="U12" s="11">
        <f t="shared" ref="U12:U61" si="6">IF(Q12*12&lt;500000,0,Q12*T12)</f>
        <v>0</v>
      </c>
      <c r="V12" s="11">
        <f t="shared" ref="V12:V61" si="7">IF(Q12=0,0,IF(Q12*12%&lt;1800,1800,Q12*12%))</f>
        <v>1800</v>
      </c>
      <c r="W12" s="11">
        <f t="shared" ref="W12:W61" si="8">R12+S12+U12+V12</f>
        <v>2800</v>
      </c>
      <c r="X12" s="13">
        <f t="shared" ref="X12:X60" si="9">K12+P12-W12</f>
        <v>12200</v>
      </c>
      <c r="Y12" s="14" t="s">
        <v>194</v>
      </c>
      <c r="Z12" s="1"/>
    </row>
    <row r="13" spans="1:28">
      <c r="A13" s="1"/>
      <c r="B13" s="9">
        <v>3</v>
      </c>
      <c r="C13" s="9" t="s">
        <v>29</v>
      </c>
      <c r="D13" s="9" t="s">
        <v>162</v>
      </c>
      <c r="E13" s="8" t="s">
        <v>30</v>
      </c>
      <c r="F13" s="8" t="s">
        <v>31</v>
      </c>
      <c r="G13" s="9" t="s">
        <v>151</v>
      </c>
      <c r="H13" s="9" t="s">
        <v>148</v>
      </c>
      <c r="I13" s="10">
        <v>216000</v>
      </c>
      <c r="J13" s="11">
        <f t="shared" si="1"/>
        <v>18000</v>
      </c>
      <c r="K13" s="11">
        <f t="shared" si="2"/>
        <v>10800</v>
      </c>
      <c r="L13" s="11">
        <f t="shared" si="3"/>
        <v>4320</v>
      </c>
      <c r="M13" s="10">
        <v>1200</v>
      </c>
      <c r="N13" s="10">
        <v>1000</v>
      </c>
      <c r="O13" s="11">
        <f t="shared" si="4"/>
        <v>680</v>
      </c>
      <c r="P13" s="11">
        <f t="shared" si="5"/>
        <v>7200</v>
      </c>
      <c r="Q13" s="11">
        <f t="shared" si="0"/>
        <v>18000</v>
      </c>
      <c r="R13" s="10">
        <v>1000</v>
      </c>
      <c r="S13" s="10">
        <v>150</v>
      </c>
      <c r="T13" s="12">
        <v>0.1</v>
      </c>
      <c r="U13" s="11">
        <f t="shared" si="6"/>
        <v>0</v>
      </c>
      <c r="V13" s="11">
        <f t="shared" si="7"/>
        <v>2160</v>
      </c>
      <c r="W13" s="11">
        <f t="shared" si="8"/>
        <v>3310</v>
      </c>
      <c r="X13" s="13">
        <f t="shared" si="9"/>
        <v>14690</v>
      </c>
      <c r="Y13" s="14" t="s">
        <v>191</v>
      </c>
      <c r="Z13" s="1"/>
    </row>
    <row r="14" spans="1:28">
      <c r="A14" s="1"/>
      <c r="B14" s="9">
        <v>4</v>
      </c>
      <c r="C14" s="9" t="s">
        <v>32</v>
      </c>
      <c r="D14" s="9" t="s">
        <v>163</v>
      </c>
      <c r="E14" s="8" t="s">
        <v>33</v>
      </c>
      <c r="F14" s="8" t="s">
        <v>28</v>
      </c>
      <c r="G14" s="9" t="s">
        <v>151</v>
      </c>
      <c r="H14" s="9" t="s">
        <v>148</v>
      </c>
      <c r="I14" s="10">
        <v>174000</v>
      </c>
      <c r="J14" s="11">
        <f t="shared" si="1"/>
        <v>14500</v>
      </c>
      <c r="K14" s="11">
        <f t="shared" si="2"/>
        <v>8700</v>
      </c>
      <c r="L14" s="11">
        <f t="shared" si="3"/>
        <v>3480</v>
      </c>
      <c r="M14" s="10">
        <v>1200</v>
      </c>
      <c r="N14" s="10">
        <v>800</v>
      </c>
      <c r="O14" s="11">
        <f t="shared" si="4"/>
        <v>320</v>
      </c>
      <c r="P14" s="11">
        <f t="shared" si="5"/>
        <v>5800</v>
      </c>
      <c r="Q14" s="11">
        <f t="shared" si="0"/>
        <v>14500</v>
      </c>
      <c r="R14" s="10">
        <v>800</v>
      </c>
      <c r="S14" s="10">
        <v>0</v>
      </c>
      <c r="T14" s="12">
        <v>0.1</v>
      </c>
      <c r="U14" s="11">
        <f t="shared" si="6"/>
        <v>0</v>
      </c>
      <c r="V14" s="11">
        <f t="shared" si="7"/>
        <v>1800</v>
      </c>
      <c r="W14" s="11">
        <f t="shared" si="8"/>
        <v>2600</v>
      </c>
      <c r="X14" s="13">
        <f t="shared" si="9"/>
        <v>11900</v>
      </c>
      <c r="Y14" s="14" t="s">
        <v>192</v>
      </c>
      <c r="Z14" s="1"/>
    </row>
    <row r="15" spans="1:28">
      <c r="A15" s="1"/>
      <c r="B15" s="9">
        <v>5</v>
      </c>
      <c r="C15" s="9" t="s">
        <v>34</v>
      </c>
      <c r="D15" s="9" t="s">
        <v>161</v>
      </c>
      <c r="E15" s="8" t="s">
        <v>35</v>
      </c>
      <c r="F15" s="8" t="s">
        <v>36</v>
      </c>
      <c r="G15" s="9" t="s">
        <v>150</v>
      </c>
      <c r="H15" s="9" t="s">
        <v>148</v>
      </c>
      <c r="I15" s="10">
        <v>182400</v>
      </c>
      <c r="J15" s="11">
        <f t="shared" si="1"/>
        <v>15200</v>
      </c>
      <c r="K15" s="11">
        <f t="shared" si="2"/>
        <v>9120</v>
      </c>
      <c r="L15" s="20">
        <f t="shared" si="3"/>
        <v>3648</v>
      </c>
      <c r="M15" s="10">
        <v>1200</v>
      </c>
      <c r="N15" s="21">
        <v>1200</v>
      </c>
      <c r="O15" s="11">
        <f t="shared" si="4"/>
        <v>32</v>
      </c>
      <c r="P15" s="11">
        <f t="shared" si="5"/>
        <v>6080</v>
      </c>
      <c r="Q15" s="11">
        <f t="shared" si="0"/>
        <v>15200</v>
      </c>
      <c r="R15" s="21">
        <v>1200</v>
      </c>
      <c r="S15" s="10">
        <v>150</v>
      </c>
      <c r="T15" s="12">
        <v>0.1</v>
      </c>
      <c r="U15" s="11">
        <f t="shared" si="6"/>
        <v>0</v>
      </c>
      <c r="V15" s="11">
        <f t="shared" si="7"/>
        <v>1824</v>
      </c>
      <c r="W15" s="11">
        <f t="shared" si="8"/>
        <v>3174</v>
      </c>
      <c r="X15" s="13">
        <f t="shared" si="9"/>
        <v>12026</v>
      </c>
      <c r="Y15" s="14" t="s">
        <v>193</v>
      </c>
      <c r="Z15" s="1"/>
    </row>
    <row r="16" spans="1:28">
      <c r="A16" s="1"/>
      <c r="B16" s="9">
        <v>6</v>
      </c>
      <c r="C16" s="9" t="s">
        <v>37</v>
      </c>
      <c r="D16" s="9" t="s">
        <v>162</v>
      </c>
      <c r="E16" s="8" t="s">
        <v>38</v>
      </c>
      <c r="F16" s="8" t="s">
        <v>25</v>
      </c>
      <c r="G16" s="9" t="s">
        <v>151</v>
      </c>
      <c r="H16" s="9" t="s">
        <v>148</v>
      </c>
      <c r="I16" s="10">
        <v>216000</v>
      </c>
      <c r="J16" s="11">
        <f t="shared" si="1"/>
        <v>18000</v>
      </c>
      <c r="K16" s="11">
        <f t="shared" si="2"/>
        <v>10800</v>
      </c>
      <c r="L16" s="11">
        <f t="shared" si="3"/>
        <v>4320</v>
      </c>
      <c r="M16" s="10">
        <v>1200</v>
      </c>
      <c r="N16" s="10">
        <v>1250</v>
      </c>
      <c r="O16" s="11">
        <f t="shared" si="4"/>
        <v>430</v>
      </c>
      <c r="P16" s="11">
        <f t="shared" si="5"/>
        <v>7200</v>
      </c>
      <c r="Q16" s="11">
        <f t="shared" si="0"/>
        <v>18000</v>
      </c>
      <c r="R16" s="10">
        <v>1250</v>
      </c>
      <c r="S16" s="10">
        <v>150</v>
      </c>
      <c r="T16" s="12">
        <v>0.1</v>
      </c>
      <c r="U16" s="11">
        <f t="shared" si="6"/>
        <v>0</v>
      </c>
      <c r="V16" s="11">
        <f t="shared" si="7"/>
        <v>2160</v>
      </c>
      <c r="W16" s="11">
        <f t="shared" si="8"/>
        <v>3560</v>
      </c>
      <c r="X16" s="13">
        <f t="shared" si="9"/>
        <v>14440</v>
      </c>
      <c r="Y16" s="14" t="s">
        <v>189</v>
      </c>
      <c r="Z16" s="1"/>
    </row>
    <row r="17" spans="1:26">
      <c r="A17" s="1"/>
      <c r="B17" s="9">
        <v>7</v>
      </c>
      <c r="C17" s="9" t="s">
        <v>39</v>
      </c>
      <c r="D17" s="9" t="s">
        <v>163</v>
      </c>
      <c r="E17" s="8" t="s">
        <v>40</v>
      </c>
      <c r="F17" s="8" t="s">
        <v>41</v>
      </c>
      <c r="G17" s="9" t="s">
        <v>149</v>
      </c>
      <c r="H17" s="9" t="s">
        <v>148</v>
      </c>
      <c r="I17" s="10">
        <v>600000</v>
      </c>
      <c r="J17" s="11">
        <f t="shared" si="1"/>
        <v>50000</v>
      </c>
      <c r="K17" s="11">
        <f t="shared" si="2"/>
        <v>30000</v>
      </c>
      <c r="L17" s="11">
        <f t="shared" si="3"/>
        <v>12000</v>
      </c>
      <c r="M17" s="10">
        <v>1200</v>
      </c>
      <c r="N17" s="10">
        <v>1250</v>
      </c>
      <c r="O17" s="11">
        <f t="shared" si="4"/>
        <v>5550</v>
      </c>
      <c r="P17" s="11">
        <f t="shared" si="5"/>
        <v>20000</v>
      </c>
      <c r="Q17" s="11">
        <f t="shared" si="0"/>
        <v>50000</v>
      </c>
      <c r="R17" s="10">
        <v>1250</v>
      </c>
      <c r="S17" s="10">
        <v>200</v>
      </c>
      <c r="T17" s="12">
        <v>0.1</v>
      </c>
      <c r="U17" s="11">
        <f t="shared" si="6"/>
        <v>5000</v>
      </c>
      <c r="V17" s="11">
        <f t="shared" si="7"/>
        <v>6000</v>
      </c>
      <c r="W17" s="11">
        <f t="shared" si="8"/>
        <v>12450</v>
      </c>
      <c r="X17" s="13">
        <f t="shared" si="9"/>
        <v>37550</v>
      </c>
      <c r="Y17" s="14" t="s">
        <v>190</v>
      </c>
      <c r="Z17" s="1"/>
    </row>
    <row r="18" spans="1:26">
      <c r="A18" s="1"/>
      <c r="B18" s="9">
        <v>8</v>
      </c>
      <c r="C18" s="9" t="s">
        <v>42</v>
      </c>
      <c r="D18" s="9" t="s">
        <v>162</v>
      </c>
      <c r="E18" s="8" t="s">
        <v>43</v>
      </c>
      <c r="F18" s="8" t="s">
        <v>44</v>
      </c>
      <c r="G18" s="9" t="s">
        <v>149</v>
      </c>
      <c r="H18" s="9" t="s">
        <v>148</v>
      </c>
      <c r="I18" s="10">
        <v>420000</v>
      </c>
      <c r="J18" s="11">
        <f t="shared" si="1"/>
        <v>35000</v>
      </c>
      <c r="K18" s="11">
        <f t="shared" si="2"/>
        <v>21000</v>
      </c>
      <c r="L18" s="11">
        <f t="shared" si="3"/>
        <v>8400</v>
      </c>
      <c r="M18" s="10">
        <v>1200</v>
      </c>
      <c r="N18" s="10">
        <v>1000</v>
      </c>
      <c r="O18" s="11">
        <f t="shared" si="4"/>
        <v>3400</v>
      </c>
      <c r="P18" s="11">
        <f t="shared" si="5"/>
        <v>14000</v>
      </c>
      <c r="Q18" s="11">
        <f t="shared" si="0"/>
        <v>35000</v>
      </c>
      <c r="R18" s="10">
        <v>1000</v>
      </c>
      <c r="S18" s="10">
        <v>200</v>
      </c>
      <c r="T18" s="12">
        <v>0.1</v>
      </c>
      <c r="U18" s="11">
        <f t="shared" si="6"/>
        <v>0</v>
      </c>
      <c r="V18" s="11">
        <f t="shared" si="7"/>
        <v>4200</v>
      </c>
      <c r="W18" s="11">
        <f t="shared" si="8"/>
        <v>5400</v>
      </c>
      <c r="X18" s="13">
        <f t="shared" si="9"/>
        <v>29600</v>
      </c>
      <c r="Y18" s="14" t="s">
        <v>191</v>
      </c>
      <c r="Z18" s="1"/>
    </row>
    <row r="19" spans="1:26">
      <c r="A19" s="1"/>
      <c r="B19" s="9">
        <v>9</v>
      </c>
      <c r="C19" s="9" t="s">
        <v>45</v>
      </c>
      <c r="D19" s="9" t="s">
        <v>162</v>
      </c>
      <c r="E19" s="8" t="s">
        <v>46</v>
      </c>
      <c r="F19" s="8" t="s">
        <v>28</v>
      </c>
      <c r="G19" s="9" t="s">
        <v>151</v>
      </c>
      <c r="H19" s="9" t="s">
        <v>148</v>
      </c>
      <c r="I19" s="10">
        <v>180000</v>
      </c>
      <c r="J19" s="11">
        <f t="shared" si="1"/>
        <v>15000</v>
      </c>
      <c r="K19" s="11">
        <f t="shared" si="2"/>
        <v>9000</v>
      </c>
      <c r="L19" s="11">
        <f t="shared" si="3"/>
        <v>3600</v>
      </c>
      <c r="M19" s="10">
        <v>1200</v>
      </c>
      <c r="N19" s="10">
        <v>1000</v>
      </c>
      <c r="O19" s="11">
        <f t="shared" si="4"/>
        <v>200</v>
      </c>
      <c r="P19" s="11">
        <f t="shared" si="5"/>
        <v>6000</v>
      </c>
      <c r="Q19" s="11">
        <f t="shared" si="0"/>
        <v>15000</v>
      </c>
      <c r="R19" s="10">
        <v>1000</v>
      </c>
      <c r="S19" s="10">
        <v>150</v>
      </c>
      <c r="T19" s="12">
        <v>0.1</v>
      </c>
      <c r="U19" s="11">
        <f t="shared" si="6"/>
        <v>0</v>
      </c>
      <c r="V19" s="11">
        <f t="shared" si="7"/>
        <v>1800</v>
      </c>
      <c r="W19" s="11">
        <f t="shared" si="8"/>
        <v>2950</v>
      </c>
      <c r="X19" s="13">
        <f t="shared" si="9"/>
        <v>12050</v>
      </c>
      <c r="Y19" s="14" t="s">
        <v>192</v>
      </c>
      <c r="Z19" s="1"/>
    </row>
    <row r="20" spans="1:26">
      <c r="A20" s="1"/>
      <c r="B20" s="9">
        <v>10</v>
      </c>
      <c r="C20" s="9" t="s">
        <v>47</v>
      </c>
      <c r="D20" s="9" t="s">
        <v>162</v>
      </c>
      <c r="E20" s="8" t="s">
        <v>48</v>
      </c>
      <c r="F20" s="8" t="s">
        <v>49</v>
      </c>
      <c r="G20" s="9" t="s">
        <v>152</v>
      </c>
      <c r="H20" s="9" t="s">
        <v>148</v>
      </c>
      <c r="I20" s="10">
        <v>162000</v>
      </c>
      <c r="J20" s="11">
        <f t="shared" si="1"/>
        <v>13500</v>
      </c>
      <c r="K20" s="11">
        <f t="shared" si="2"/>
        <v>8100</v>
      </c>
      <c r="L20" s="11">
        <f t="shared" si="3"/>
        <v>3240</v>
      </c>
      <c r="M20" s="10">
        <v>1200</v>
      </c>
      <c r="N20" s="10">
        <v>800</v>
      </c>
      <c r="O20" s="11">
        <f t="shared" si="4"/>
        <v>160</v>
      </c>
      <c r="P20" s="11">
        <f t="shared" si="5"/>
        <v>5400</v>
      </c>
      <c r="Q20" s="11">
        <f t="shared" si="0"/>
        <v>13500</v>
      </c>
      <c r="R20" s="10">
        <v>800</v>
      </c>
      <c r="S20" s="10">
        <v>0</v>
      </c>
      <c r="T20" s="12">
        <v>0.1</v>
      </c>
      <c r="U20" s="11">
        <f t="shared" si="6"/>
        <v>0</v>
      </c>
      <c r="V20" s="11">
        <f t="shared" si="7"/>
        <v>1800</v>
      </c>
      <c r="W20" s="11">
        <f t="shared" si="8"/>
        <v>2600</v>
      </c>
      <c r="X20" s="13">
        <f t="shared" si="9"/>
        <v>10900</v>
      </c>
      <c r="Y20" s="14" t="s">
        <v>193</v>
      </c>
      <c r="Z20" s="1"/>
    </row>
    <row r="21" spans="1:26">
      <c r="A21" s="1"/>
      <c r="B21" s="9">
        <v>11</v>
      </c>
      <c r="C21" s="9" t="s">
        <v>50</v>
      </c>
      <c r="D21" s="9" t="s">
        <v>162</v>
      </c>
      <c r="E21" s="8" t="s">
        <v>51</v>
      </c>
      <c r="F21" s="8" t="s">
        <v>52</v>
      </c>
      <c r="G21" s="9" t="s">
        <v>153</v>
      </c>
      <c r="H21" s="9" t="s">
        <v>148</v>
      </c>
      <c r="I21" s="10">
        <v>336000</v>
      </c>
      <c r="J21" s="11">
        <f t="shared" si="1"/>
        <v>28000</v>
      </c>
      <c r="K21" s="11">
        <f t="shared" si="2"/>
        <v>16800</v>
      </c>
      <c r="L21" s="11">
        <f t="shared" si="3"/>
        <v>6720</v>
      </c>
      <c r="M21" s="10">
        <v>1200</v>
      </c>
      <c r="N21" s="10">
        <v>1200</v>
      </c>
      <c r="O21" s="11">
        <f t="shared" si="4"/>
        <v>2080</v>
      </c>
      <c r="P21" s="11">
        <f t="shared" si="5"/>
        <v>11200</v>
      </c>
      <c r="Q21" s="11">
        <f t="shared" si="0"/>
        <v>28000</v>
      </c>
      <c r="R21" s="10">
        <v>1200</v>
      </c>
      <c r="S21" s="10">
        <v>200</v>
      </c>
      <c r="T21" s="12">
        <v>0.1</v>
      </c>
      <c r="U21" s="11">
        <f t="shared" si="6"/>
        <v>0</v>
      </c>
      <c r="V21" s="11">
        <f t="shared" si="7"/>
        <v>3360</v>
      </c>
      <c r="W21" s="11">
        <f t="shared" si="8"/>
        <v>4760</v>
      </c>
      <c r="X21" s="13">
        <f t="shared" si="9"/>
        <v>23240</v>
      </c>
      <c r="Y21" s="14" t="s">
        <v>189</v>
      </c>
      <c r="Z21" s="1"/>
    </row>
    <row r="22" spans="1:26">
      <c r="A22" s="1"/>
      <c r="B22" s="9">
        <v>12</v>
      </c>
      <c r="C22" s="9" t="s">
        <v>53</v>
      </c>
      <c r="D22" s="9" t="s">
        <v>162</v>
      </c>
      <c r="E22" s="8" t="s">
        <v>54</v>
      </c>
      <c r="F22" s="8" t="s">
        <v>55</v>
      </c>
      <c r="G22" s="9" t="s">
        <v>154</v>
      </c>
      <c r="H22" s="9" t="s">
        <v>148</v>
      </c>
      <c r="I22" s="10">
        <v>132000</v>
      </c>
      <c r="J22" s="11">
        <f t="shared" si="1"/>
        <v>11000</v>
      </c>
      <c r="K22" s="11">
        <f t="shared" si="2"/>
        <v>6600</v>
      </c>
      <c r="L22" s="11">
        <f t="shared" si="3"/>
        <v>2640</v>
      </c>
      <c r="M22" s="10">
        <v>1250</v>
      </c>
      <c r="N22" s="10">
        <v>0</v>
      </c>
      <c r="O22" s="11">
        <f t="shared" si="4"/>
        <v>510</v>
      </c>
      <c r="P22" s="11">
        <f t="shared" si="5"/>
        <v>4400</v>
      </c>
      <c r="Q22" s="11">
        <f t="shared" si="0"/>
        <v>11000</v>
      </c>
      <c r="R22" s="10">
        <v>0</v>
      </c>
      <c r="S22" s="10">
        <v>0</v>
      </c>
      <c r="T22" s="12">
        <v>0.1</v>
      </c>
      <c r="U22" s="11">
        <f t="shared" si="6"/>
        <v>0</v>
      </c>
      <c r="V22" s="11">
        <f t="shared" si="7"/>
        <v>1800</v>
      </c>
      <c r="W22" s="11">
        <f t="shared" si="8"/>
        <v>1800</v>
      </c>
      <c r="X22" s="13">
        <f t="shared" si="9"/>
        <v>9200</v>
      </c>
      <c r="Y22" s="14" t="s">
        <v>190</v>
      </c>
      <c r="Z22" s="1"/>
    </row>
    <row r="23" spans="1:26">
      <c r="A23" s="1"/>
      <c r="B23" s="9">
        <v>13</v>
      </c>
      <c r="C23" s="9" t="s">
        <v>56</v>
      </c>
      <c r="D23" s="9" t="s">
        <v>162</v>
      </c>
      <c r="E23" s="8" t="s">
        <v>57</v>
      </c>
      <c r="F23" s="8" t="s">
        <v>58</v>
      </c>
      <c r="G23" s="9" t="s">
        <v>150</v>
      </c>
      <c r="H23" s="9" t="s">
        <v>148</v>
      </c>
      <c r="I23" s="10">
        <v>132000</v>
      </c>
      <c r="J23" s="11">
        <f t="shared" si="1"/>
        <v>11000</v>
      </c>
      <c r="K23" s="11">
        <f t="shared" si="2"/>
        <v>6600</v>
      </c>
      <c r="L23" s="11">
        <f t="shared" si="3"/>
        <v>2640</v>
      </c>
      <c r="M23" s="10">
        <v>1200</v>
      </c>
      <c r="N23" s="10">
        <v>0</v>
      </c>
      <c r="O23" s="11">
        <f t="shared" si="4"/>
        <v>560</v>
      </c>
      <c r="P23" s="11">
        <f t="shared" si="5"/>
        <v>4400</v>
      </c>
      <c r="Q23" s="11">
        <f t="shared" si="0"/>
        <v>11000</v>
      </c>
      <c r="R23" s="10">
        <v>0</v>
      </c>
      <c r="S23" s="10">
        <v>0</v>
      </c>
      <c r="T23" s="12">
        <v>0.1</v>
      </c>
      <c r="U23" s="11">
        <f t="shared" si="6"/>
        <v>0</v>
      </c>
      <c r="V23" s="11">
        <f t="shared" si="7"/>
        <v>1800</v>
      </c>
      <c r="W23" s="11">
        <f t="shared" si="8"/>
        <v>1800</v>
      </c>
      <c r="X23" s="13">
        <f t="shared" si="9"/>
        <v>9200</v>
      </c>
      <c r="Y23" s="14" t="s">
        <v>191</v>
      </c>
      <c r="Z23" s="1"/>
    </row>
    <row r="24" spans="1:26">
      <c r="A24" s="1"/>
      <c r="B24" s="9">
        <v>14</v>
      </c>
      <c r="C24" s="9" t="s">
        <v>59</v>
      </c>
      <c r="D24" s="9" t="s">
        <v>163</v>
      </c>
      <c r="E24" s="8" t="s">
        <v>60</v>
      </c>
      <c r="F24" s="8" t="s">
        <v>28</v>
      </c>
      <c r="G24" s="9" t="s">
        <v>151</v>
      </c>
      <c r="H24" s="9" t="s">
        <v>148</v>
      </c>
      <c r="I24" s="10">
        <v>216000</v>
      </c>
      <c r="J24" s="11">
        <f t="shared" si="1"/>
        <v>18000</v>
      </c>
      <c r="K24" s="11">
        <f t="shared" si="2"/>
        <v>10800</v>
      </c>
      <c r="L24" s="11">
        <f t="shared" si="3"/>
        <v>4320</v>
      </c>
      <c r="M24" s="10">
        <v>1200</v>
      </c>
      <c r="N24" s="10">
        <v>1000</v>
      </c>
      <c r="O24" s="11">
        <f t="shared" si="4"/>
        <v>680</v>
      </c>
      <c r="P24" s="11">
        <f t="shared" si="5"/>
        <v>7200</v>
      </c>
      <c r="Q24" s="11">
        <f t="shared" si="0"/>
        <v>18000</v>
      </c>
      <c r="R24" s="10">
        <v>1000</v>
      </c>
      <c r="S24" s="10">
        <v>150</v>
      </c>
      <c r="T24" s="12">
        <v>0.1</v>
      </c>
      <c r="U24" s="11">
        <f t="shared" si="6"/>
        <v>0</v>
      </c>
      <c r="V24" s="11">
        <f t="shared" si="7"/>
        <v>2160</v>
      </c>
      <c r="W24" s="11">
        <f t="shared" si="8"/>
        <v>3310</v>
      </c>
      <c r="X24" s="13">
        <f t="shared" si="9"/>
        <v>14690</v>
      </c>
      <c r="Y24" s="14" t="s">
        <v>192</v>
      </c>
      <c r="Z24" s="1"/>
    </row>
    <row r="25" spans="1:26">
      <c r="A25" s="1"/>
      <c r="B25" s="9">
        <v>15</v>
      </c>
      <c r="C25" s="9" t="s">
        <v>61</v>
      </c>
      <c r="D25" s="9" t="s">
        <v>162</v>
      </c>
      <c r="E25" s="8" t="s">
        <v>62</v>
      </c>
      <c r="F25" s="8" t="s">
        <v>31</v>
      </c>
      <c r="G25" s="9" t="s">
        <v>151</v>
      </c>
      <c r="H25" s="9" t="s">
        <v>148</v>
      </c>
      <c r="I25" s="10">
        <v>312000</v>
      </c>
      <c r="J25" s="11">
        <f t="shared" si="1"/>
        <v>26000</v>
      </c>
      <c r="K25" s="11">
        <f t="shared" si="2"/>
        <v>15600</v>
      </c>
      <c r="L25" s="11">
        <f t="shared" si="3"/>
        <v>6240</v>
      </c>
      <c r="M25" s="10">
        <v>1200</v>
      </c>
      <c r="N25" s="10">
        <v>1000</v>
      </c>
      <c r="O25" s="11">
        <f t="shared" si="4"/>
        <v>1960</v>
      </c>
      <c r="P25" s="11">
        <f t="shared" si="5"/>
        <v>10400</v>
      </c>
      <c r="Q25" s="11">
        <f t="shared" si="0"/>
        <v>26000</v>
      </c>
      <c r="R25" s="10">
        <v>1000</v>
      </c>
      <c r="S25" s="10">
        <v>200</v>
      </c>
      <c r="T25" s="12">
        <v>0.1</v>
      </c>
      <c r="U25" s="11">
        <f t="shared" si="6"/>
        <v>0</v>
      </c>
      <c r="V25" s="11">
        <f t="shared" si="7"/>
        <v>3120</v>
      </c>
      <c r="W25" s="11">
        <f t="shared" si="8"/>
        <v>4320</v>
      </c>
      <c r="X25" s="13">
        <f t="shared" si="9"/>
        <v>21680</v>
      </c>
      <c r="Y25" s="14" t="s">
        <v>193</v>
      </c>
      <c r="Z25" s="1"/>
    </row>
    <row r="26" spans="1:26">
      <c r="A26" s="1"/>
      <c r="B26" s="9">
        <v>16</v>
      </c>
      <c r="C26" s="9" t="s">
        <v>63</v>
      </c>
      <c r="D26" s="9" t="s">
        <v>162</v>
      </c>
      <c r="E26" s="8" t="s">
        <v>64</v>
      </c>
      <c r="F26" s="8" t="s">
        <v>25</v>
      </c>
      <c r="G26" s="9" t="s">
        <v>151</v>
      </c>
      <c r="H26" s="9" t="s">
        <v>148</v>
      </c>
      <c r="I26" s="10">
        <v>264000</v>
      </c>
      <c r="J26" s="11">
        <f t="shared" si="1"/>
        <v>22000</v>
      </c>
      <c r="K26" s="11">
        <f t="shared" si="2"/>
        <v>13200</v>
      </c>
      <c r="L26" s="11">
        <f t="shared" si="3"/>
        <v>5280</v>
      </c>
      <c r="M26" s="10">
        <v>1200</v>
      </c>
      <c r="N26" s="10">
        <v>800</v>
      </c>
      <c r="O26" s="11">
        <f t="shared" si="4"/>
        <v>1520</v>
      </c>
      <c r="P26" s="11">
        <f t="shared" si="5"/>
        <v>8800</v>
      </c>
      <c r="Q26" s="11">
        <f t="shared" si="0"/>
        <v>22000</v>
      </c>
      <c r="R26" s="10">
        <v>800</v>
      </c>
      <c r="S26" s="10">
        <v>200</v>
      </c>
      <c r="T26" s="12">
        <v>0.1</v>
      </c>
      <c r="U26" s="11">
        <f t="shared" si="6"/>
        <v>0</v>
      </c>
      <c r="V26" s="11">
        <f t="shared" si="7"/>
        <v>2640</v>
      </c>
      <c r="W26" s="11">
        <f t="shared" si="8"/>
        <v>3640</v>
      </c>
      <c r="X26" s="13">
        <f t="shared" si="9"/>
        <v>18360</v>
      </c>
      <c r="Y26" s="14" t="s">
        <v>189</v>
      </c>
      <c r="Z26" s="1"/>
    </row>
    <row r="27" spans="1:26">
      <c r="A27" s="1"/>
      <c r="B27" s="9">
        <v>17</v>
      </c>
      <c r="C27" s="9" t="s">
        <v>65</v>
      </c>
      <c r="D27" s="9" t="s">
        <v>162</v>
      </c>
      <c r="E27" s="8" t="s">
        <v>66</v>
      </c>
      <c r="F27" s="8" t="s">
        <v>28</v>
      </c>
      <c r="G27" s="9" t="s">
        <v>151</v>
      </c>
      <c r="H27" s="9" t="s">
        <v>148</v>
      </c>
      <c r="I27" s="10">
        <v>300000</v>
      </c>
      <c r="J27" s="11">
        <f t="shared" si="1"/>
        <v>25000</v>
      </c>
      <c r="K27" s="11">
        <f t="shared" si="2"/>
        <v>15000</v>
      </c>
      <c r="L27" s="11">
        <f t="shared" si="3"/>
        <v>6000</v>
      </c>
      <c r="M27" s="10">
        <v>1200</v>
      </c>
      <c r="N27" s="10">
        <v>1200</v>
      </c>
      <c r="O27" s="11">
        <f t="shared" si="4"/>
        <v>1600</v>
      </c>
      <c r="P27" s="11">
        <f t="shared" si="5"/>
        <v>10000</v>
      </c>
      <c r="Q27" s="11">
        <f t="shared" si="0"/>
        <v>25000</v>
      </c>
      <c r="R27" s="10">
        <v>1200</v>
      </c>
      <c r="S27" s="10">
        <v>200</v>
      </c>
      <c r="T27" s="12">
        <v>0.1</v>
      </c>
      <c r="U27" s="11">
        <f t="shared" si="6"/>
        <v>0</v>
      </c>
      <c r="V27" s="11">
        <f t="shared" si="7"/>
        <v>3000</v>
      </c>
      <c r="W27" s="11">
        <f t="shared" si="8"/>
        <v>4400</v>
      </c>
      <c r="X27" s="13">
        <f t="shared" si="9"/>
        <v>20600</v>
      </c>
      <c r="Y27" s="14" t="s">
        <v>190</v>
      </c>
      <c r="Z27" s="1"/>
    </row>
    <row r="28" spans="1:26">
      <c r="A28" s="1"/>
      <c r="B28" s="9">
        <v>18</v>
      </c>
      <c r="C28" s="9" t="s">
        <v>67</v>
      </c>
      <c r="D28" s="9" t="s">
        <v>162</v>
      </c>
      <c r="E28" s="8" t="s">
        <v>68</v>
      </c>
      <c r="F28" s="8" t="s">
        <v>25</v>
      </c>
      <c r="G28" s="9" t="s">
        <v>151</v>
      </c>
      <c r="H28" s="9" t="s">
        <v>148</v>
      </c>
      <c r="I28" s="10">
        <v>150000</v>
      </c>
      <c r="J28" s="11">
        <f t="shared" si="1"/>
        <v>12500</v>
      </c>
      <c r="K28" s="11">
        <f t="shared" si="2"/>
        <v>7500</v>
      </c>
      <c r="L28" s="11">
        <f t="shared" si="3"/>
        <v>3000</v>
      </c>
      <c r="M28" s="10">
        <v>1200</v>
      </c>
      <c r="N28" s="10">
        <v>0</v>
      </c>
      <c r="O28" s="11">
        <f t="shared" si="4"/>
        <v>800</v>
      </c>
      <c r="P28" s="11">
        <f t="shared" si="5"/>
        <v>5000</v>
      </c>
      <c r="Q28" s="11">
        <f t="shared" si="0"/>
        <v>12500</v>
      </c>
      <c r="R28" s="10">
        <v>0</v>
      </c>
      <c r="S28" s="10">
        <v>0</v>
      </c>
      <c r="T28" s="12">
        <v>0.1</v>
      </c>
      <c r="U28" s="11">
        <f t="shared" si="6"/>
        <v>0</v>
      </c>
      <c r="V28" s="11">
        <f t="shared" si="7"/>
        <v>1800</v>
      </c>
      <c r="W28" s="11">
        <f t="shared" si="8"/>
        <v>1800</v>
      </c>
      <c r="X28" s="13">
        <f t="shared" si="9"/>
        <v>10700</v>
      </c>
      <c r="Y28" s="14" t="s">
        <v>191</v>
      </c>
      <c r="Z28" s="1"/>
    </row>
    <row r="29" spans="1:26">
      <c r="A29" s="1"/>
      <c r="B29" s="9">
        <v>19</v>
      </c>
      <c r="C29" s="9" t="s">
        <v>69</v>
      </c>
      <c r="D29" s="9" t="s">
        <v>162</v>
      </c>
      <c r="E29" s="8" t="s">
        <v>70</v>
      </c>
      <c r="F29" s="8" t="s">
        <v>25</v>
      </c>
      <c r="G29" s="9" t="s">
        <v>151</v>
      </c>
      <c r="H29" s="9" t="s">
        <v>148</v>
      </c>
      <c r="I29" s="10">
        <v>300000</v>
      </c>
      <c r="J29" s="11">
        <f t="shared" si="1"/>
        <v>25000</v>
      </c>
      <c r="K29" s="11">
        <f t="shared" si="2"/>
        <v>15000</v>
      </c>
      <c r="L29" s="11">
        <f t="shared" si="3"/>
        <v>6000</v>
      </c>
      <c r="M29" s="10">
        <v>1200</v>
      </c>
      <c r="N29" s="10">
        <v>1250</v>
      </c>
      <c r="O29" s="11">
        <f t="shared" si="4"/>
        <v>1550</v>
      </c>
      <c r="P29" s="11">
        <f t="shared" si="5"/>
        <v>10000</v>
      </c>
      <c r="Q29" s="11">
        <f t="shared" si="0"/>
        <v>25000</v>
      </c>
      <c r="R29" s="10">
        <v>1250</v>
      </c>
      <c r="S29" s="10">
        <v>200</v>
      </c>
      <c r="T29" s="12">
        <v>0.1</v>
      </c>
      <c r="U29" s="11">
        <f t="shared" si="6"/>
        <v>0</v>
      </c>
      <c r="V29" s="11">
        <f t="shared" si="7"/>
        <v>3000</v>
      </c>
      <c r="W29" s="11">
        <f t="shared" si="8"/>
        <v>4450</v>
      </c>
      <c r="X29" s="13">
        <f t="shared" si="9"/>
        <v>20550</v>
      </c>
      <c r="Y29" s="14" t="s">
        <v>192</v>
      </c>
      <c r="Z29" s="1"/>
    </row>
    <row r="30" spans="1:26">
      <c r="A30" s="1"/>
      <c r="B30" s="9">
        <v>20</v>
      </c>
      <c r="C30" s="9" t="s">
        <v>71</v>
      </c>
      <c r="D30" s="9" t="s">
        <v>162</v>
      </c>
      <c r="E30" s="8" t="s">
        <v>72</v>
      </c>
      <c r="F30" s="8" t="s">
        <v>31</v>
      </c>
      <c r="G30" s="9" t="s">
        <v>151</v>
      </c>
      <c r="H30" s="9" t="s">
        <v>148</v>
      </c>
      <c r="I30" s="10">
        <v>300000</v>
      </c>
      <c r="J30" s="11">
        <f t="shared" si="1"/>
        <v>25000</v>
      </c>
      <c r="K30" s="11">
        <f t="shared" si="2"/>
        <v>15000</v>
      </c>
      <c r="L30" s="11">
        <f t="shared" si="3"/>
        <v>6000</v>
      </c>
      <c r="M30" s="10">
        <v>1200</v>
      </c>
      <c r="N30" s="10">
        <v>1000</v>
      </c>
      <c r="O30" s="11">
        <f t="shared" si="4"/>
        <v>1800</v>
      </c>
      <c r="P30" s="11">
        <f t="shared" si="5"/>
        <v>10000</v>
      </c>
      <c r="Q30" s="11">
        <f t="shared" si="0"/>
        <v>25000</v>
      </c>
      <c r="R30" s="10">
        <v>1000</v>
      </c>
      <c r="S30" s="10">
        <v>200</v>
      </c>
      <c r="T30" s="12">
        <v>0.1</v>
      </c>
      <c r="U30" s="11">
        <f t="shared" si="6"/>
        <v>0</v>
      </c>
      <c r="V30" s="11">
        <f t="shared" si="7"/>
        <v>3000</v>
      </c>
      <c r="W30" s="11">
        <f t="shared" si="8"/>
        <v>4200</v>
      </c>
      <c r="X30" s="13">
        <f t="shared" si="9"/>
        <v>20800</v>
      </c>
      <c r="Y30" s="14" t="s">
        <v>193</v>
      </c>
      <c r="Z30" s="1"/>
    </row>
    <row r="31" spans="1:26">
      <c r="A31" s="1"/>
      <c r="B31" s="9">
        <v>21</v>
      </c>
      <c r="C31" s="9" t="s">
        <v>73</v>
      </c>
      <c r="D31" s="9" t="s">
        <v>162</v>
      </c>
      <c r="E31" s="8" t="s">
        <v>74</v>
      </c>
      <c r="F31" s="8" t="s">
        <v>31</v>
      </c>
      <c r="G31" s="9" t="s">
        <v>151</v>
      </c>
      <c r="H31" s="9" t="s">
        <v>148</v>
      </c>
      <c r="I31" s="10">
        <v>300000</v>
      </c>
      <c r="J31" s="11">
        <f t="shared" si="1"/>
        <v>25000</v>
      </c>
      <c r="K31" s="11">
        <f t="shared" si="2"/>
        <v>15000</v>
      </c>
      <c r="L31" s="11">
        <f t="shared" si="3"/>
        <v>6000</v>
      </c>
      <c r="M31" s="10">
        <v>1200</v>
      </c>
      <c r="N31" s="10">
        <v>1000</v>
      </c>
      <c r="O31" s="11">
        <f t="shared" si="4"/>
        <v>1800</v>
      </c>
      <c r="P31" s="11">
        <f t="shared" si="5"/>
        <v>10000</v>
      </c>
      <c r="Q31" s="11">
        <f t="shared" si="0"/>
        <v>25000</v>
      </c>
      <c r="R31" s="10">
        <v>1000</v>
      </c>
      <c r="S31" s="10">
        <v>200</v>
      </c>
      <c r="T31" s="12">
        <v>0.1</v>
      </c>
      <c r="U31" s="11">
        <f t="shared" si="6"/>
        <v>0</v>
      </c>
      <c r="V31" s="11">
        <f t="shared" si="7"/>
        <v>3000</v>
      </c>
      <c r="W31" s="11">
        <f t="shared" si="8"/>
        <v>4200</v>
      </c>
      <c r="X31" s="13">
        <f t="shared" si="9"/>
        <v>20800</v>
      </c>
      <c r="Y31" s="14" t="s">
        <v>189</v>
      </c>
      <c r="Z31" s="1"/>
    </row>
    <row r="32" spans="1:26">
      <c r="A32" s="1"/>
      <c r="B32" s="9">
        <v>22</v>
      </c>
      <c r="C32" s="9" t="s">
        <v>75</v>
      </c>
      <c r="D32" s="9" t="s">
        <v>162</v>
      </c>
      <c r="E32" s="8" t="s">
        <v>76</v>
      </c>
      <c r="F32" s="8" t="s">
        <v>31</v>
      </c>
      <c r="G32" s="9" t="s">
        <v>151</v>
      </c>
      <c r="H32" s="9" t="s">
        <v>148</v>
      </c>
      <c r="I32" s="10">
        <v>300000</v>
      </c>
      <c r="J32" s="11">
        <f t="shared" si="1"/>
        <v>25000</v>
      </c>
      <c r="K32" s="11">
        <f t="shared" si="2"/>
        <v>15000</v>
      </c>
      <c r="L32" s="11">
        <f t="shared" si="3"/>
        <v>6000</v>
      </c>
      <c r="M32" s="10">
        <v>1200</v>
      </c>
      <c r="N32" s="10">
        <v>800</v>
      </c>
      <c r="O32" s="11">
        <f t="shared" si="4"/>
        <v>2000</v>
      </c>
      <c r="P32" s="11">
        <f t="shared" si="5"/>
        <v>10000</v>
      </c>
      <c r="Q32" s="11">
        <f t="shared" si="0"/>
        <v>25000</v>
      </c>
      <c r="R32" s="10">
        <v>800</v>
      </c>
      <c r="S32" s="10">
        <v>200</v>
      </c>
      <c r="T32" s="12">
        <v>0.1</v>
      </c>
      <c r="U32" s="11">
        <f t="shared" si="6"/>
        <v>0</v>
      </c>
      <c r="V32" s="11">
        <f t="shared" si="7"/>
        <v>3000</v>
      </c>
      <c r="W32" s="11">
        <f t="shared" si="8"/>
        <v>4000</v>
      </c>
      <c r="X32" s="13">
        <f t="shared" si="9"/>
        <v>21000</v>
      </c>
      <c r="Y32" s="14" t="s">
        <v>190</v>
      </c>
      <c r="Z32" s="1"/>
    </row>
    <row r="33" spans="1:26">
      <c r="A33" s="1"/>
      <c r="B33" s="9">
        <v>23</v>
      </c>
      <c r="C33" s="9" t="s">
        <v>77</v>
      </c>
      <c r="D33" s="9" t="s">
        <v>162</v>
      </c>
      <c r="E33" s="8" t="s">
        <v>78</v>
      </c>
      <c r="F33" s="8" t="s">
        <v>31</v>
      </c>
      <c r="G33" s="9" t="s">
        <v>151</v>
      </c>
      <c r="H33" s="9" t="s">
        <v>148</v>
      </c>
      <c r="I33" s="10">
        <v>300000</v>
      </c>
      <c r="J33" s="11">
        <f t="shared" si="1"/>
        <v>25000</v>
      </c>
      <c r="K33" s="11">
        <f t="shared" si="2"/>
        <v>15000</v>
      </c>
      <c r="L33" s="11">
        <f t="shared" si="3"/>
        <v>6000</v>
      </c>
      <c r="M33" s="10">
        <v>1200</v>
      </c>
      <c r="N33" s="10">
        <v>1200</v>
      </c>
      <c r="O33" s="11">
        <f t="shared" si="4"/>
        <v>1600</v>
      </c>
      <c r="P33" s="11">
        <f t="shared" si="5"/>
        <v>10000</v>
      </c>
      <c r="Q33" s="11">
        <f t="shared" si="0"/>
        <v>25000</v>
      </c>
      <c r="R33" s="10">
        <v>1200</v>
      </c>
      <c r="S33" s="10">
        <v>200</v>
      </c>
      <c r="T33" s="12">
        <v>0.1</v>
      </c>
      <c r="U33" s="11">
        <f t="shared" si="6"/>
        <v>0</v>
      </c>
      <c r="V33" s="11">
        <f t="shared" si="7"/>
        <v>3000</v>
      </c>
      <c r="W33" s="11">
        <f t="shared" si="8"/>
        <v>4400</v>
      </c>
      <c r="X33" s="13">
        <f t="shared" si="9"/>
        <v>20600</v>
      </c>
      <c r="Y33" s="14" t="s">
        <v>191</v>
      </c>
      <c r="Z33" s="1"/>
    </row>
    <row r="34" spans="1:26">
      <c r="A34" s="1"/>
      <c r="B34" s="9">
        <v>24</v>
      </c>
      <c r="C34" s="9" t="s">
        <v>79</v>
      </c>
      <c r="D34" s="9" t="s">
        <v>162</v>
      </c>
      <c r="E34" s="8" t="s">
        <v>80</v>
      </c>
      <c r="F34" s="8" t="s">
        <v>31</v>
      </c>
      <c r="G34" s="9" t="s">
        <v>151</v>
      </c>
      <c r="H34" s="9" t="s">
        <v>148</v>
      </c>
      <c r="I34" s="10">
        <v>300000</v>
      </c>
      <c r="J34" s="11">
        <f t="shared" si="1"/>
        <v>25000</v>
      </c>
      <c r="K34" s="11">
        <f t="shared" si="2"/>
        <v>15000</v>
      </c>
      <c r="L34" s="11">
        <f t="shared" si="3"/>
        <v>6000</v>
      </c>
      <c r="M34" s="10">
        <v>1200</v>
      </c>
      <c r="N34" s="10">
        <v>1250</v>
      </c>
      <c r="O34" s="11">
        <f t="shared" si="4"/>
        <v>1550</v>
      </c>
      <c r="P34" s="11">
        <f t="shared" si="5"/>
        <v>10000</v>
      </c>
      <c r="Q34" s="11">
        <f t="shared" si="0"/>
        <v>25000</v>
      </c>
      <c r="R34" s="10">
        <v>1250</v>
      </c>
      <c r="S34" s="10">
        <v>200</v>
      </c>
      <c r="T34" s="12">
        <v>0.1</v>
      </c>
      <c r="U34" s="11">
        <f t="shared" si="6"/>
        <v>0</v>
      </c>
      <c r="V34" s="11">
        <f t="shared" si="7"/>
        <v>3000</v>
      </c>
      <c r="W34" s="11">
        <f t="shared" si="8"/>
        <v>4450</v>
      </c>
      <c r="X34" s="13">
        <f t="shared" si="9"/>
        <v>20550</v>
      </c>
      <c r="Y34" s="14" t="s">
        <v>192</v>
      </c>
      <c r="Z34" s="1"/>
    </row>
    <row r="35" spans="1:26">
      <c r="A35" s="1"/>
      <c r="B35" s="9">
        <v>25</v>
      </c>
      <c r="C35" s="9" t="s">
        <v>81</v>
      </c>
      <c r="D35" s="9" t="s">
        <v>162</v>
      </c>
      <c r="E35" s="8" t="s">
        <v>82</v>
      </c>
      <c r="F35" s="8" t="s">
        <v>31</v>
      </c>
      <c r="G35" s="9" t="s">
        <v>151</v>
      </c>
      <c r="H35" s="9" t="s">
        <v>148</v>
      </c>
      <c r="I35" s="10">
        <v>300000</v>
      </c>
      <c r="J35" s="11">
        <f t="shared" si="1"/>
        <v>25000</v>
      </c>
      <c r="K35" s="11">
        <f t="shared" si="2"/>
        <v>15000</v>
      </c>
      <c r="L35" s="11">
        <f t="shared" si="3"/>
        <v>6000</v>
      </c>
      <c r="M35" s="10">
        <v>1200</v>
      </c>
      <c r="N35" s="10">
        <v>1250</v>
      </c>
      <c r="O35" s="11">
        <f t="shared" si="4"/>
        <v>1550</v>
      </c>
      <c r="P35" s="11">
        <f t="shared" si="5"/>
        <v>10000</v>
      </c>
      <c r="Q35" s="11">
        <f t="shared" si="0"/>
        <v>25000</v>
      </c>
      <c r="R35" s="10">
        <v>1250</v>
      </c>
      <c r="S35" s="10">
        <v>200</v>
      </c>
      <c r="T35" s="12">
        <v>0.1</v>
      </c>
      <c r="U35" s="11">
        <f t="shared" si="6"/>
        <v>0</v>
      </c>
      <c r="V35" s="11">
        <f t="shared" si="7"/>
        <v>3000</v>
      </c>
      <c r="W35" s="11">
        <f t="shared" si="8"/>
        <v>4450</v>
      </c>
      <c r="X35" s="13">
        <f t="shared" si="9"/>
        <v>20550</v>
      </c>
      <c r="Y35" s="14" t="s">
        <v>193</v>
      </c>
      <c r="Z35" s="1"/>
    </row>
    <row r="36" spans="1:26">
      <c r="A36" s="1"/>
      <c r="B36" s="9">
        <v>26</v>
      </c>
      <c r="C36" s="9" t="s">
        <v>83</v>
      </c>
      <c r="D36" s="9" t="s">
        <v>162</v>
      </c>
      <c r="E36" s="8" t="s">
        <v>84</v>
      </c>
      <c r="F36" s="8" t="s">
        <v>31</v>
      </c>
      <c r="G36" s="9" t="s">
        <v>151</v>
      </c>
      <c r="H36" s="9" t="s">
        <v>148</v>
      </c>
      <c r="I36" s="10">
        <v>300000</v>
      </c>
      <c r="J36" s="11">
        <f t="shared" si="1"/>
        <v>25000</v>
      </c>
      <c r="K36" s="11">
        <f t="shared" si="2"/>
        <v>15000</v>
      </c>
      <c r="L36" s="11">
        <f t="shared" si="3"/>
        <v>6000</v>
      </c>
      <c r="M36" s="10">
        <v>1200</v>
      </c>
      <c r="N36" s="10">
        <v>1250</v>
      </c>
      <c r="O36" s="11">
        <f t="shared" si="4"/>
        <v>1550</v>
      </c>
      <c r="P36" s="11">
        <f t="shared" si="5"/>
        <v>10000</v>
      </c>
      <c r="Q36" s="11">
        <f t="shared" si="0"/>
        <v>25000</v>
      </c>
      <c r="R36" s="10"/>
      <c r="S36" s="10">
        <v>200</v>
      </c>
      <c r="T36" s="12">
        <v>0.1</v>
      </c>
      <c r="U36" s="11">
        <f t="shared" si="6"/>
        <v>0</v>
      </c>
      <c r="V36" s="11">
        <f t="shared" si="7"/>
        <v>3000</v>
      </c>
      <c r="W36" s="11">
        <f t="shared" si="8"/>
        <v>3200</v>
      </c>
      <c r="X36" s="13">
        <f t="shared" si="9"/>
        <v>21800</v>
      </c>
      <c r="Y36" s="14" t="s">
        <v>189</v>
      </c>
      <c r="Z36" s="1"/>
    </row>
    <row r="37" spans="1:26">
      <c r="A37" s="1"/>
      <c r="B37" s="9">
        <v>27</v>
      </c>
      <c r="C37" s="9" t="s">
        <v>85</v>
      </c>
      <c r="D37" s="9" t="s">
        <v>162</v>
      </c>
      <c r="E37" s="8" t="s">
        <v>86</v>
      </c>
      <c r="F37" s="8"/>
      <c r="G37" s="9"/>
      <c r="H37" s="9"/>
      <c r="I37" s="9"/>
      <c r="J37" s="11">
        <f t="shared" si="1"/>
        <v>0</v>
      </c>
      <c r="K37" s="11">
        <f t="shared" si="2"/>
        <v>0</v>
      </c>
      <c r="L37" s="11">
        <f t="shared" si="3"/>
        <v>0</v>
      </c>
      <c r="M37" s="10"/>
      <c r="N37" s="10"/>
      <c r="O37" s="11">
        <f t="shared" si="4"/>
        <v>0</v>
      </c>
      <c r="P37" s="11">
        <f t="shared" si="5"/>
        <v>0</v>
      </c>
      <c r="Q37" s="11">
        <f t="shared" si="0"/>
        <v>0</v>
      </c>
      <c r="R37" s="10"/>
      <c r="S37" s="10">
        <v>0</v>
      </c>
      <c r="T37" s="12">
        <v>0.1</v>
      </c>
      <c r="U37" s="11">
        <f t="shared" si="6"/>
        <v>0</v>
      </c>
      <c r="V37" s="11">
        <f t="shared" si="7"/>
        <v>0</v>
      </c>
      <c r="W37" s="11">
        <f t="shared" si="8"/>
        <v>0</v>
      </c>
      <c r="X37" s="13">
        <f t="shared" si="9"/>
        <v>0</v>
      </c>
      <c r="Y37" s="14" t="s">
        <v>190</v>
      </c>
      <c r="Z37" s="1"/>
    </row>
    <row r="38" spans="1:26">
      <c r="A38" s="1"/>
      <c r="B38" s="9">
        <v>28</v>
      </c>
      <c r="C38" s="9" t="s">
        <v>87</v>
      </c>
      <c r="D38" s="9" t="s">
        <v>162</v>
      </c>
      <c r="E38" s="8" t="s">
        <v>88</v>
      </c>
      <c r="F38" s="8"/>
      <c r="G38" s="9"/>
      <c r="H38" s="9"/>
      <c r="I38" s="9"/>
      <c r="J38" s="11">
        <f t="shared" si="1"/>
        <v>0</v>
      </c>
      <c r="K38" s="11">
        <f t="shared" si="2"/>
        <v>0</v>
      </c>
      <c r="L38" s="11">
        <f t="shared" si="3"/>
        <v>0</v>
      </c>
      <c r="M38" s="10"/>
      <c r="N38" s="10"/>
      <c r="O38" s="11">
        <f t="shared" si="4"/>
        <v>0</v>
      </c>
      <c r="P38" s="11">
        <f t="shared" si="5"/>
        <v>0</v>
      </c>
      <c r="Q38" s="11">
        <f t="shared" si="0"/>
        <v>0</v>
      </c>
      <c r="R38" s="10"/>
      <c r="S38" s="10">
        <v>0</v>
      </c>
      <c r="T38" s="12">
        <v>0.1</v>
      </c>
      <c r="U38" s="11">
        <f t="shared" si="6"/>
        <v>0</v>
      </c>
      <c r="V38" s="11">
        <f t="shared" si="7"/>
        <v>0</v>
      </c>
      <c r="W38" s="11">
        <f t="shared" si="8"/>
        <v>0</v>
      </c>
      <c r="X38" s="13">
        <f t="shared" si="9"/>
        <v>0</v>
      </c>
      <c r="Y38" s="14" t="s">
        <v>191</v>
      </c>
      <c r="Z38" s="1"/>
    </row>
    <row r="39" spans="1:26">
      <c r="A39" s="1"/>
      <c r="B39" s="9">
        <v>29</v>
      </c>
      <c r="C39" s="9" t="s">
        <v>89</v>
      </c>
      <c r="D39" s="9" t="s">
        <v>162</v>
      </c>
      <c r="E39" s="8" t="s">
        <v>90</v>
      </c>
      <c r="F39" s="8"/>
      <c r="G39" s="9"/>
      <c r="H39" s="9"/>
      <c r="I39" s="9"/>
      <c r="J39" s="11">
        <f t="shared" si="1"/>
        <v>0</v>
      </c>
      <c r="K39" s="11">
        <f t="shared" si="2"/>
        <v>0</v>
      </c>
      <c r="L39" s="11">
        <f t="shared" si="3"/>
        <v>0</v>
      </c>
      <c r="M39" s="10"/>
      <c r="N39" s="10"/>
      <c r="O39" s="11">
        <f t="shared" si="4"/>
        <v>0</v>
      </c>
      <c r="P39" s="11">
        <f t="shared" si="5"/>
        <v>0</v>
      </c>
      <c r="Q39" s="11">
        <f t="shared" si="0"/>
        <v>0</v>
      </c>
      <c r="R39" s="10"/>
      <c r="S39" s="10">
        <v>0</v>
      </c>
      <c r="T39" s="12">
        <v>0.1</v>
      </c>
      <c r="U39" s="11">
        <f t="shared" si="6"/>
        <v>0</v>
      </c>
      <c r="V39" s="11">
        <f t="shared" si="7"/>
        <v>0</v>
      </c>
      <c r="W39" s="11">
        <f t="shared" si="8"/>
        <v>0</v>
      </c>
      <c r="X39" s="13">
        <f t="shared" si="9"/>
        <v>0</v>
      </c>
      <c r="Y39" s="14" t="s">
        <v>192</v>
      </c>
      <c r="Z39" s="1"/>
    </row>
    <row r="40" spans="1:26">
      <c r="A40" s="1"/>
      <c r="B40" s="9">
        <v>30</v>
      </c>
      <c r="C40" s="9" t="s">
        <v>91</v>
      </c>
      <c r="D40" s="9" t="s">
        <v>162</v>
      </c>
      <c r="E40" s="8" t="s">
        <v>92</v>
      </c>
      <c r="F40" s="8"/>
      <c r="G40" s="9"/>
      <c r="H40" s="9"/>
      <c r="I40" s="9"/>
      <c r="J40" s="11">
        <f t="shared" si="1"/>
        <v>0</v>
      </c>
      <c r="K40" s="11">
        <f t="shared" si="2"/>
        <v>0</v>
      </c>
      <c r="L40" s="11">
        <f t="shared" si="3"/>
        <v>0</v>
      </c>
      <c r="M40" s="10"/>
      <c r="N40" s="10"/>
      <c r="O40" s="11">
        <f t="shared" si="4"/>
        <v>0</v>
      </c>
      <c r="P40" s="11">
        <f t="shared" si="5"/>
        <v>0</v>
      </c>
      <c r="Q40" s="11">
        <f t="shared" si="0"/>
        <v>0</v>
      </c>
      <c r="R40" s="10"/>
      <c r="S40" s="10">
        <v>0</v>
      </c>
      <c r="T40" s="12">
        <v>0.1</v>
      </c>
      <c r="U40" s="11">
        <f t="shared" si="6"/>
        <v>0</v>
      </c>
      <c r="V40" s="11">
        <f t="shared" si="7"/>
        <v>0</v>
      </c>
      <c r="W40" s="11">
        <f t="shared" si="8"/>
        <v>0</v>
      </c>
      <c r="X40" s="13">
        <f t="shared" si="9"/>
        <v>0</v>
      </c>
      <c r="Y40" s="14" t="s">
        <v>193</v>
      </c>
      <c r="Z40" s="1"/>
    </row>
    <row r="41" spans="1:26">
      <c r="A41" s="1"/>
      <c r="B41" s="9">
        <v>31</v>
      </c>
      <c r="C41" s="9" t="s">
        <v>93</v>
      </c>
      <c r="D41" s="9" t="s">
        <v>162</v>
      </c>
      <c r="E41" s="8" t="s">
        <v>94</v>
      </c>
      <c r="F41" s="8"/>
      <c r="G41" s="9"/>
      <c r="H41" s="9"/>
      <c r="I41" s="9"/>
      <c r="J41" s="11">
        <f t="shared" si="1"/>
        <v>0</v>
      </c>
      <c r="K41" s="11">
        <f t="shared" si="2"/>
        <v>0</v>
      </c>
      <c r="L41" s="11">
        <f t="shared" si="3"/>
        <v>0</v>
      </c>
      <c r="M41" s="10"/>
      <c r="N41" s="10"/>
      <c r="O41" s="11">
        <f t="shared" si="4"/>
        <v>0</v>
      </c>
      <c r="P41" s="11">
        <f t="shared" si="5"/>
        <v>0</v>
      </c>
      <c r="Q41" s="11">
        <f t="shared" si="0"/>
        <v>0</v>
      </c>
      <c r="R41" s="10"/>
      <c r="S41" s="10">
        <v>0</v>
      </c>
      <c r="T41" s="12">
        <v>0.1</v>
      </c>
      <c r="U41" s="11">
        <f t="shared" si="6"/>
        <v>0</v>
      </c>
      <c r="V41" s="11">
        <f t="shared" si="7"/>
        <v>0</v>
      </c>
      <c r="W41" s="11">
        <f t="shared" si="8"/>
        <v>0</v>
      </c>
      <c r="X41" s="13">
        <f t="shared" si="9"/>
        <v>0</v>
      </c>
      <c r="Y41" s="14" t="s">
        <v>189</v>
      </c>
      <c r="Z41" s="1"/>
    </row>
    <row r="42" spans="1:26">
      <c r="A42" s="1"/>
      <c r="B42" s="9">
        <v>32</v>
      </c>
      <c r="C42" s="9" t="s">
        <v>95</v>
      </c>
      <c r="D42" s="9" t="s">
        <v>162</v>
      </c>
      <c r="E42" s="8" t="s">
        <v>96</v>
      </c>
      <c r="F42" s="8"/>
      <c r="G42" s="9"/>
      <c r="H42" s="9"/>
      <c r="I42" s="9"/>
      <c r="J42" s="11">
        <f t="shared" si="1"/>
        <v>0</v>
      </c>
      <c r="K42" s="11">
        <f t="shared" si="2"/>
        <v>0</v>
      </c>
      <c r="L42" s="11">
        <f t="shared" si="3"/>
        <v>0</v>
      </c>
      <c r="M42" s="10"/>
      <c r="N42" s="10"/>
      <c r="O42" s="11">
        <f t="shared" si="4"/>
        <v>0</v>
      </c>
      <c r="P42" s="11">
        <f t="shared" si="5"/>
        <v>0</v>
      </c>
      <c r="Q42" s="11">
        <f t="shared" si="0"/>
        <v>0</v>
      </c>
      <c r="R42" s="10"/>
      <c r="S42" s="10">
        <v>0</v>
      </c>
      <c r="T42" s="12">
        <v>0.1</v>
      </c>
      <c r="U42" s="11">
        <f t="shared" si="6"/>
        <v>0</v>
      </c>
      <c r="V42" s="11">
        <f t="shared" si="7"/>
        <v>0</v>
      </c>
      <c r="W42" s="11">
        <f t="shared" si="8"/>
        <v>0</v>
      </c>
      <c r="X42" s="13">
        <f t="shared" si="9"/>
        <v>0</v>
      </c>
      <c r="Y42" s="14" t="s">
        <v>190</v>
      </c>
      <c r="Z42" s="1"/>
    </row>
    <row r="43" spans="1:26">
      <c r="A43" s="1"/>
      <c r="B43" s="9">
        <v>33</v>
      </c>
      <c r="C43" s="9" t="s">
        <v>97</v>
      </c>
      <c r="D43" s="9" t="s">
        <v>162</v>
      </c>
      <c r="E43" s="8" t="s">
        <v>98</v>
      </c>
      <c r="F43" s="8"/>
      <c r="G43" s="9"/>
      <c r="H43" s="9"/>
      <c r="I43" s="9"/>
      <c r="J43" s="11">
        <f t="shared" si="1"/>
        <v>0</v>
      </c>
      <c r="K43" s="11">
        <f t="shared" si="2"/>
        <v>0</v>
      </c>
      <c r="L43" s="11">
        <f t="shared" si="3"/>
        <v>0</v>
      </c>
      <c r="M43" s="10"/>
      <c r="N43" s="10"/>
      <c r="O43" s="11">
        <f t="shared" si="4"/>
        <v>0</v>
      </c>
      <c r="P43" s="11">
        <f t="shared" si="5"/>
        <v>0</v>
      </c>
      <c r="Q43" s="11">
        <f t="shared" ref="Q43:Q60" si="10">K43+P43</f>
        <v>0</v>
      </c>
      <c r="R43" s="10"/>
      <c r="S43" s="10">
        <v>0</v>
      </c>
      <c r="T43" s="12">
        <v>0.1</v>
      </c>
      <c r="U43" s="11">
        <f t="shared" si="6"/>
        <v>0</v>
      </c>
      <c r="V43" s="11">
        <f t="shared" si="7"/>
        <v>0</v>
      </c>
      <c r="W43" s="11">
        <f t="shared" si="8"/>
        <v>0</v>
      </c>
      <c r="X43" s="13">
        <f t="shared" si="9"/>
        <v>0</v>
      </c>
      <c r="Y43" s="14" t="s">
        <v>191</v>
      </c>
      <c r="Z43" s="1"/>
    </row>
    <row r="44" spans="1:26">
      <c r="A44" s="1"/>
      <c r="B44" s="9">
        <v>34</v>
      </c>
      <c r="C44" s="9" t="s">
        <v>99</v>
      </c>
      <c r="D44" s="9" t="s">
        <v>162</v>
      </c>
      <c r="E44" s="8" t="s">
        <v>100</v>
      </c>
      <c r="F44" s="8"/>
      <c r="G44" s="9"/>
      <c r="H44" s="9"/>
      <c r="I44" s="9"/>
      <c r="J44" s="11">
        <f t="shared" si="1"/>
        <v>0</v>
      </c>
      <c r="K44" s="11">
        <f t="shared" si="2"/>
        <v>0</v>
      </c>
      <c r="L44" s="11">
        <f t="shared" si="3"/>
        <v>0</v>
      </c>
      <c r="M44" s="10"/>
      <c r="N44" s="10"/>
      <c r="O44" s="11">
        <f t="shared" si="4"/>
        <v>0</v>
      </c>
      <c r="P44" s="11">
        <f t="shared" si="5"/>
        <v>0</v>
      </c>
      <c r="Q44" s="11">
        <f t="shared" si="10"/>
        <v>0</v>
      </c>
      <c r="R44" s="10"/>
      <c r="S44" s="10">
        <v>0</v>
      </c>
      <c r="T44" s="12">
        <v>0.1</v>
      </c>
      <c r="U44" s="11">
        <f t="shared" si="6"/>
        <v>0</v>
      </c>
      <c r="V44" s="11">
        <f t="shared" si="7"/>
        <v>0</v>
      </c>
      <c r="W44" s="11">
        <f t="shared" si="8"/>
        <v>0</v>
      </c>
      <c r="X44" s="13">
        <f t="shared" si="9"/>
        <v>0</v>
      </c>
      <c r="Y44" s="14" t="s">
        <v>192</v>
      </c>
      <c r="Z44" s="1"/>
    </row>
    <row r="45" spans="1:26">
      <c r="A45" s="1"/>
      <c r="B45" s="9">
        <v>35</v>
      </c>
      <c r="C45" s="9" t="s">
        <v>101</v>
      </c>
      <c r="D45" s="9" t="s">
        <v>162</v>
      </c>
      <c r="E45" s="8" t="s">
        <v>102</v>
      </c>
      <c r="F45" s="8"/>
      <c r="G45" s="9"/>
      <c r="H45" s="9"/>
      <c r="I45" s="9"/>
      <c r="J45" s="11">
        <f t="shared" si="1"/>
        <v>0</v>
      </c>
      <c r="K45" s="11">
        <f t="shared" si="2"/>
        <v>0</v>
      </c>
      <c r="L45" s="11">
        <f t="shared" si="3"/>
        <v>0</v>
      </c>
      <c r="M45" s="10"/>
      <c r="N45" s="10"/>
      <c r="O45" s="11">
        <f t="shared" si="4"/>
        <v>0</v>
      </c>
      <c r="P45" s="11">
        <f t="shared" si="5"/>
        <v>0</v>
      </c>
      <c r="Q45" s="11">
        <f t="shared" si="10"/>
        <v>0</v>
      </c>
      <c r="R45" s="10"/>
      <c r="S45" s="10">
        <v>0</v>
      </c>
      <c r="T45" s="12">
        <v>0.1</v>
      </c>
      <c r="U45" s="11">
        <f t="shared" si="6"/>
        <v>0</v>
      </c>
      <c r="V45" s="11">
        <f t="shared" si="7"/>
        <v>0</v>
      </c>
      <c r="W45" s="11">
        <f t="shared" si="8"/>
        <v>0</v>
      </c>
      <c r="X45" s="13">
        <f t="shared" si="9"/>
        <v>0</v>
      </c>
      <c r="Y45" s="14" t="s">
        <v>193</v>
      </c>
      <c r="Z45" s="1"/>
    </row>
    <row r="46" spans="1:26">
      <c r="A46" s="1"/>
      <c r="B46" s="9">
        <v>36</v>
      </c>
      <c r="C46" s="9" t="s">
        <v>103</v>
      </c>
      <c r="D46" s="9" t="s">
        <v>162</v>
      </c>
      <c r="E46" s="8" t="s">
        <v>104</v>
      </c>
      <c r="F46" s="8"/>
      <c r="G46" s="9"/>
      <c r="H46" s="9"/>
      <c r="I46" s="9"/>
      <c r="J46" s="11">
        <f t="shared" si="1"/>
        <v>0</v>
      </c>
      <c r="K46" s="11">
        <f t="shared" si="2"/>
        <v>0</v>
      </c>
      <c r="L46" s="11">
        <f t="shared" si="3"/>
        <v>0</v>
      </c>
      <c r="M46" s="10"/>
      <c r="N46" s="10"/>
      <c r="O46" s="11">
        <f t="shared" si="4"/>
        <v>0</v>
      </c>
      <c r="P46" s="11">
        <f t="shared" si="5"/>
        <v>0</v>
      </c>
      <c r="Q46" s="11">
        <f t="shared" si="10"/>
        <v>0</v>
      </c>
      <c r="R46" s="10"/>
      <c r="S46" s="10">
        <v>0</v>
      </c>
      <c r="T46" s="12">
        <v>0.1</v>
      </c>
      <c r="U46" s="11">
        <f t="shared" si="6"/>
        <v>0</v>
      </c>
      <c r="V46" s="11">
        <f t="shared" si="7"/>
        <v>0</v>
      </c>
      <c r="W46" s="11">
        <f t="shared" si="8"/>
        <v>0</v>
      </c>
      <c r="X46" s="13">
        <f t="shared" si="9"/>
        <v>0</v>
      </c>
      <c r="Y46" s="14" t="s">
        <v>189</v>
      </c>
      <c r="Z46" s="1"/>
    </row>
    <row r="47" spans="1:26">
      <c r="A47" s="1"/>
      <c r="B47" s="9">
        <v>37</v>
      </c>
      <c r="C47" s="9" t="s">
        <v>105</v>
      </c>
      <c r="D47" s="9" t="s">
        <v>162</v>
      </c>
      <c r="E47" s="8" t="s">
        <v>106</v>
      </c>
      <c r="F47" s="8"/>
      <c r="G47" s="9"/>
      <c r="H47" s="9"/>
      <c r="I47" s="9"/>
      <c r="J47" s="11">
        <f t="shared" si="1"/>
        <v>0</v>
      </c>
      <c r="K47" s="11">
        <f t="shared" si="2"/>
        <v>0</v>
      </c>
      <c r="L47" s="11">
        <f t="shared" si="3"/>
        <v>0</v>
      </c>
      <c r="M47" s="10"/>
      <c r="N47" s="10"/>
      <c r="O47" s="11">
        <f t="shared" si="4"/>
        <v>0</v>
      </c>
      <c r="P47" s="11">
        <f t="shared" si="5"/>
        <v>0</v>
      </c>
      <c r="Q47" s="11">
        <f t="shared" si="10"/>
        <v>0</v>
      </c>
      <c r="R47" s="10"/>
      <c r="S47" s="10">
        <v>0</v>
      </c>
      <c r="T47" s="12">
        <v>0.1</v>
      </c>
      <c r="U47" s="11">
        <f t="shared" si="6"/>
        <v>0</v>
      </c>
      <c r="V47" s="11">
        <f t="shared" si="7"/>
        <v>0</v>
      </c>
      <c r="W47" s="11">
        <f t="shared" si="8"/>
        <v>0</v>
      </c>
      <c r="X47" s="13">
        <f t="shared" si="9"/>
        <v>0</v>
      </c>
      <c r="Y47" s="14" t="s">
        <v>190</v>
      </c>
      <c r="Z47" s="1"/>
    </row>
    <row r="48" spans="1:26">
      <c r="A48" s="1"/>
      <c r="B48" s="9">
        <v>38</v>
      </c>
      <c r="C48" s="9" t="s">
        <v>107</v>
      </c>
      <c r="D48" s="9" t="s">
        <v>162</v>
      </c>
      <c r="E48" s="8" t="s">
        <v>108</v>
      </c>
      <c r="F48" s="8"/>
      <c r="G48" s="9"/>
      <c r="H48" s="9"/>
      <c r="I48" s="9"/>
      <c r="J48" s="11">
        <f t="shared" si="1"/>
        <v>0</v>
      </c>
      <c r="K48" s="11">
        <f t="shared" si="2"/>
        <v>0</v>
      </c>
      <c r="L48" s="11">
        <f t="shared" si="3"/>
        <v>0</v>
      </c>
      <c r="M48" s="10"/>
      <c r="N48" s="10"/>
      <c r="O48" s="11">
        <f t="shared" si="4"/>
        <v>0</v>
      </c>
      <c r="P48" s="11">
        <f t="shared" si="5"/>
        <v>0</v>
      </c>
      <c r="Q48" s="11">
        <f t="shared" si="10"/>
        <v>0</v>
      </c>
      <c r="R48" s="10"/>
      <c r="S48" s="10">
        <v>0</v>
      </c>
      <c r="T48" s="12">
        <v>0.1</v>
      </c>
      <c r="U48" s="11">
        <f t="shared" si="6"/>
        <v>0</v>
      </c>
      <c r="V48" s="11">
        <f t="shared" si="7"/>
        <v>0</v>
      </c>
      <c r="W48" s="11">
        <f t="shared" si="8"/>
        <v>0</v>
      </c>
      <c r="X48" s="13">
        <f t="shared" si="9"/>
        <v>0</v>
      </c>
      <c r="Y48" s="14" t="s">
        <v>191</v>
      </c>
      <c r="Z48" s="1"/>
    </row>
    <row r="49" spans="1:26">
      <c r="A49" s="1"/>
      <c r="B49" s="9">
        <v>39</v>
      </c>
      <c r="C49" s="9" t="s">
        <v>109</v>
      </c>
      <c r="D49" s="9" t="s">
        <v>162</v>
      </c>
      <c r="E49" s="8" t="s">
        <v>110</v>
      </c>
      <c r="F49" s="8"/>
      <c r="G49" s="9"/>
      <c r="H49" s="9"/>
      <c r="I49" s="9"/>
      <c r="J49" s="11">
        <f t="shared" si="1"/>
        <v>0</v>
      </c>
      <c r="K49" s="11">
        <f t="shared" si="2"/>
        <v>0</v>
      </c>
      <c r="L49" s="11">
        <f t="shared" si="3"/>
        <v>0</v>
      </c>
      <c r="M49" s="10"/>
      <c r="N49" s="10"/>
      <c r="O49" s="11">
        <f t="shared" si="4"/>
        <v>0</v>
      </c>
      <c r="P49" s="11">
        <f t="shared" si="5"/>
        <v>0</v>
      </c>
      <c r="Q49" s="11">
        <f t="shared" si="10"/>
        <v>0</v>
      </c>
      <c r="R49" s="10"/>
      <c r="S49" s="10">
        <v>0</v>
      </c>
      <c r="T49" s="12">
        <v>0.1</v>
      </c>
      <c r="U49" s="11">
        <f t="shared" si="6"/>
        <v>0</v>
      </c>
      <c r="V49" s="11">
        <f t="shared" si="7"/>
        <v>0</v>
      </c>
      <c r="W49" s="11">
        <f t="shared" si="8"/>
        <v>0</v>
      </c>
      <c r="X49" s="13">
        <f t="shared" si="9"/>
        <v>0</v>
      </c>
      <c r="Y49" s="14" t="s">
        <v>192</v>
      </c>
      <c r="Z49" s="1"/>
    </row>
    <row r="50" spans="1:26">
      <c r="A50" s="1"/>
      <c r="B50" s="9">
        <v>40</v>
      </c>
      <c r="C50" s="9" t="s">
        <v>111</v>
      </c>
      <c r="D50" s="9" t="s">
        <v>162</v>
      </c>
      <c r="E50" s="8" t="s">
        <v>112</v>
      </c>
      <c r="F50" s="8"/>
      <c r="G50" s="9"/>
      <c r="H50" s="9"/>
      <c r="I50" s="9"/>
      <c r="J50" s="11">
        <f t="shared" si="1"/>
        <v>0</v>
      </c>
      <c r="K50" s="11">
        <f t="shared" si="2"/>
        <v>0</v>
      </c>
      <c r="L50" s="11">
        <f t="shared" si="3"/>
        <v>0</v>
      </c>
      <c r="M50" s="10"/>
      <c r="N50" s="10"/>
      <c r="O50" s="11">
        <f t="shared" si="4"/>
        <v>0</v>
      </c>
      <c r="P50" s="11">
        <f t="shared" si="5"/>
        <v>0</v>
      </c>
      <c r="Q50" s="11">
        <f t="shared" si="10"/>
        <v>0</v>
      </c>
      <c r="R50" s="10"/>
      <c r="S50" s="10">
        <v>0</v>
      </c>
      <c r="T50" s="12">
        <v>0.1</v>
      </c>
      <c r="U50" s="11">
        <f t="shared" si="6"/>
        <v>0</v>
      </c>
      <c r="V50" s="11">
        <f t="shared" si="7"/>
        <v>0</v>
      </c>
      <c r="W50" s="11">
        <f t="shared" si="8"/>
        <v>0</v>
      </c>
      <c r="X50" s="13">
        <f t="shared" si="9"/>
        <v>0</v>
      </c>
      <c r="Y50" s="14" t="s">
        <v>193</v>
      </c>
      <c r="Z50" s="1"/>
    </row>
    <row r="51" spans="1:26">
      <c r="A51" s="1"/>
      <c r="B51" s="9">
        <v>41</v>
      </c>
      <c r="C51" s="9" t="s">
        <v>113</v>
      </c>
      <c r="D51" s="9" t="s">
        <v>162</v>
      </c>
      <c r="E51" s="8" t="s">
        <v>114</v>
      </c>
      <c r="F51" s="8"/>
      <c r="G51" s="9"/>
      <c r="H51" s="9"/>
      <c r="I51" s="9"/>
      <c r="J51" s="11">
        <f t="shared" si="1"/>
        <v>0</v>
      </c>
      <c r="K51" s="11">
        <f t="shared" si="2"/>
        <v>0</v>
      </c>
      <c r="L51" s="11">
        <f t="shared" si="3"/>
        <v>0</v>
      </c>
      <c r="M51" s="10"/>
      <c r="N51" s="10"/>
      <c r="O51" s="11">
        <f t="shared" si="4"/>
        <v>0</v>
      </c>
      <c r="P51" s="11">
        <f t="shared" si="5"/>
        <v>0</v>
      </c>
      <c r="Q51" s="11">
        <f t="shared" si="10"/>
        <v>0</v>
      </c>
      <c r="R51" s="10"/>
      <c r="S51" s="10">
        <v>0</v>
      </c>
      <c r="T51" s="12">
        <v>0.1</v>
      </c>
      <c r="U51" s="11">
        <f t="shared" si="6"/>
        <v>0</v>
      </c>
      <c r="V51" s="11">
        <f t="shared" si="7"/>
        <v>0</v>
      </c>
      <c r="W51" s="11">
        <f t="shared" si="8"/>
        <v>0</v>
      </c>
      <c r="X51" s="13">
        <f t="shared" si="9"/>
        <v>0</v>
      </c>
      <c r="Y51" s="14" t="s">
        <v>189</v>
      </c>
      <c r="Z51" s="1"/>
    </row>
    <row r="52" spans="1:26">
      <c r="A52" s="1"/>
      <c r="B52" s="9">
        <v>42</v>
      </c>
      <c r="C52" s="9" t="s">
        <v>115</v>
      </c>
      <c r="D52" s="9" t="s">
        <v>162</v>
      </c>
      <c r="E52" s="8" t="s">
        <v>116</v>
      </c>
      <c r="F52" s="8"/>
      <c r="G52" s="9"/>
      <c r="H52" s="9"/>
      <c r="I52" s="9"/>
      <c r="J52" s="11">
        <f t="shared" si="1"/>
        <v>0</v>
      </c>
      <c r="K52" s="11">
        <f t="shared" si="2"/>
        <v>0</v>
      </c>
      <c r="L52" s="11">
        <f t="shared" si="3"/>
        <v>0</v>
      </c>
      <c r="M52" s="10"/>
      <c r="N52" s="10"/>
      <c r="O52" s="11">
        <f t="shared" si="4"/>
        <v>0</v>
      </c>
      <c r="P52" s="11">
        <f t="shared" si="5"/>
        <v>0</v>
      </c>
      <c r="Q52" s="11">
        <f t="shared" si="10"/>
        <v>0</v>
      </c>
      <c r="R52" s="10"/>
      <c r="S52" s="10">
        <v>0</v>
      </c>
      <c r="T52" s="12">
        <v>0.1</v>
      </c>
      <c r="U52" s="11">
        <f t="shared" si="6"/>
        <v>0</v>
      </c>
      <c r="V52" s="11">
        <f t="shared" si="7"/>
        <v>0</v>
      </c>
      <c r="W52" s="11">
        <f t="shared" si="8"/>
        <v>0</v>
      </c>
      <c r="X52" s="13">
        <f t="shared" si="9"/>
        <v>0</v>
      </c>
      <c r="Y52" s="14" t="s">
        <v>190</v>
      </c>
      <c r="Z52" s="1"/>
    </row>
    <row r="53" spans="1:26">
      <c r="A53" s="1"/>
      <c r="B53" s="9">
        <v>43</v>
      </c>
      <c r="C53" s="9" t="s">
        <v>117</v>
      </c>
      <c r="D53" s="9" t="s">
        <v>162</v>
      </c>
      <c r="E53" s="8" t="s">
        <v>118</v>
      </c>
      <c r="F53" s="8"/>
      <c r="G53" s="9"/>
      <c r="H53" s="9"/>
      <c r="I53" s="9"/>
      <c r="J53" s="11">
        <f t="shared" si="1"/>
        <v>0</v>
      </c>
      <c r="K53" s="11">
        <f t="shared" si="2"/>
        <v>0</v>
      </c>
      <c r="L53" s="11">
        <f t="shared" si="3"/>
        <v>0</v>
      </c>
      <c r="M53" s="10"/>
      <c r="N53" s="10"/>
      <c r="O53" s="11">
        <f t="shared" si="4"/>
        <v>0</v>
      </c>
      <c r="P53" s="11">
        <f t="shared" si="5"/>
        <v>0</v>
      </c>
      <c r="Q53" s="11">
        <f t="shared" si="10"/>
        <v>0</v>
      </c>
      <c r="R53" s="10"/>
      <c r="S53" s="10">
        <v>0</v>
      </c>
      <c r="T53" s="12">
        <v>0.1</v>
      </c>
      <c r="U53" s="11">
        <f t="shared" si="6"/>
        <v>0</v>
      </c>
      <c r="V53" s="11">
        <f t="shared" si="7"/>
        <v>0</v>
      </c>
      <c r="W53" s="11">
        <f t="shared" si="8"/>
        <v>0</v>
      </c>
      <c r="X53" s="13">
        <f t="shared" si="9"/>
        <v>0</v>
      </c>
      <c r="Y53" s="14" t="s">
        <v>191</v>
      </c>
      <c r="Z53" s="1"/>
    </row>
    <row r="54" spans="1:26">
      <c r="A54" s="1"/>
      <c r="B54" s="9">
        <v>44</v>
      </c>
      <c r="C54" s="9" t="s">
        <v>119</v>
      </c>
      <c r="D54" s="9" t="s">
        <v>162</v>
      </c>
      <c r="E54" s="8" t="s">
        <v>120</v>
      </c>
      <c r="F54" s="8"/>
      <c r="G54" s="9"/>
      <c r="H54" s="9"/>
      <c r="I54" s="9"/>
      <c r="J54" s="11">
        <f t="shared" si="1"/>
        <v>0</v>
      </c>
      <c r="K54" s="11">
        <f t="shared" si="2"/>
        <v>0</v>
      </c>
      <c r="L54" s="11">
        <f t="shared" si="3"/>
        <v>0</v>
      </c>
      <c r="M54" s="10"/>
      <c r="N54" s="10"/>
      <c r="O54" s="11">
        <f t="shared" si="4"/>
        <v>0</v>
      </c>
      <c r="P54" s="11">
        <f t="shared" si="5"/>
        <v>0</v>
      </c>
      <c r="Q54" s="11">
        <f t="shared" si="10"/>
        <v>0</v>
      </c>
      <c r="R54" s="10"/>
      <c r="S54" s="10">
        <v>0</v>
      </c>
      <c r="T54" s="12">
        <v>0.1</v>
      </c>
      <c r="U54" s="11">
        <f t="shared" si="6"/>
        <v>0</v>
      </c>
      <c r="V54" s="11">
        <f t="shared" si="7"/>
        <v>0</v>
      </c>
      <c r="W54" s="11">
        <f t="shared" si="8"/>
        <v>0</v>
      </c>
      <c r="X54" s="13">
        <f t="shared" si="9"/>
        <v>0</v>
      </c>
      <c r="Y54" s="14" t="s">
        <v>192</v>
      </c>
      <c r="Z54" s="1"/>
    </row>
    <row r="55" spans="1:26">
      <c r="A55" s="1"/>
      <c r="B55" s="9">
        <v>45</v>
      </c>
      <c r="C55" s="9" t="s">
        <v>121</v>
      </c>
      <c r="D55" s="9" t="s">
        <v>162</v>
      </c>
      <c r="E55" s="8" t="s">
        <v>122</v>
      </c>
      <c r="F55" s="8"/>
      <c r="G55" s="9"/>
      <c r="H55" s="9"/>
      <c r="I55" s="9"/>
      <c r="J55" s="11">
        <f t="shared" si="1"/>
        <v>0</v>
      </c>
      <c r="K55" s="11">
        <f t="shared" si="2"/>
        <v>0</v>
      </c>
      <c r="L55" s="11">
        <f t="shared" si="3"/>
        <v>0</v>
      </c>
      <c r="M55" s="10"/>
      <c r="N55" s="10"/>
      <c r="O55" s="11">
        <f t="shared" si="4"/>
        <v>0</v>
      </c>
      <c r="P55" s="11">
        <f t="shared" si="5"/>
        <v>0</v>
      </c>
      <c r="Q55" s="11">
        <f t="shared" si="10"/>
        <v>0</v>
      </c>
      <c r="R55" s="10"/>
      <c r="S55" s="10">
        <v>0</v>
      </c>
      <c r="T55" s="12">
        <v>0.1</v>
      </c>
      <c r="U55" s="11">
        <f t="shared" si="6"/>
        <v>0</v>
      </c>
      <c r="V55" s="11">
        <f t="shared" si="7"/>
        <v>0</v>
      </c>
      <c r="W55" s="11">
        <f t="shared" si="8"/>
        <v>0</v>
      </c>
      <c r="X55" s="13">
        <f t="shared" si="9"/>
        <v>0</v>
      </c>
      <c r="Y55" s="14" t="s">
        <v>193</v>
      </c>
      <c r="Z55" s="1"/>
    </row>
    <row r="56" spans="1:26">
      <c r="A56" s="1"/>
      <c r="B56" s="9">
        <v>46</v>
      </c>
      <c r="C56" s="9" t="s">
        <v>123</v>
      </c>
      <c r="D56" s="9" t="s">
        <v>162</v>
      </c>
      <c r="E56" s="8" t="s">
        <v>124</v>
      </c>
      <c r="F56" s="8"/>
      <c r="G56" s="9"/>
      <c r="H56" s="9"/>
      <c r="I56" s="9"/>
      <c r="J56" s="11">
        <f t="shared" si="1"/>
        <v>0</v>
      </c>
      <c r="K56" s="11">
        <f t="shared" si="2"/>
        <v>0</v>
      </c>
      <c r="L56" s="11">
        <f t="shared" si="3"/>
        <v>0</v>
      </c>
      <c r="M56" s="10"/>
      <c r="N56" s="10"/>
      <c r="O56" s="11">
        <f t="shared" si="4"/>
        <v>0</v>
      </c>
      <c r="P56" s="11">
        <f t="shared" si="5"/>
        <v>0</v>
      </c>
      <c r="Q56" s="11">
        <f t="shared" si="10"/>
        <v>0</v>
      </c>
      <c r="R56" s="10"/>
      <c r="S56" s="10">
        <v>0</v>
      </c>
      <c r="T56" s="12">
        <v>0.1</v>
      </c>
      <c r="U56" s="11">
        <f t="shared" si="6"/>
        <v>0</v>
      </c>
      <c r="V56" s="11">
        <f t="shared" si="7"/>
        <v>0</v>
      </c>
      <c r="W56" s="11">
        <f t="shared" si="8"/>
        <v>0</v>
      </c>
      <c r="X56" s="13">
        <f t="shared" si="9"/>
        <v>0</v>
      </c>
      <c r="Y56" s="14" t="s">
        <v>189</v>
      </c>
      <c r="Z56" s="1"/>
    </row>
    <row r="57" spans="1:26">
      <c r="A57" s="1"/>
      <c r="B57" s="9">
        <v>47</v>
      </c>
      <c r="C57" s="9" t="s">
        <v>125</v>
      </c>
      <c r="D57" s="9" t="s">
        <v>162</v>
      </c>
      <c r="E57" s="8" t="s">
        <v>126</v>
      </c>
      <c r="F57" s="8"/>
      <c r="G57" s="9"/>
      <c r="H57" s="9"/>
      <c r="I57" s="9"/>
      <c r="J57" s="11">
        <f t="shared" si="1"/>
        <v>0</v>
      </c>
      <c r="K57" s="11">
        <f t="shared" si="2"/>
        <v>0</v>
      </c>
      <c r="L57" s="11">
        <f t="shared" si="3"/>
        <v>0</v>
      </c>
      <c r="M57" s="10"/>
      <c r="N57" s="10"/>
      <c r="O57" s="11">
        <f t="shared" si="4"/>
        <v>0</v>
      </c>
      <c r="P57" s="11">
        <f t="shared" si="5"/>
        <v>0</v>
      </c>
      <c r="Q57" s="11">
        <f t="shared" si="10"/>
        <v>0</v>
      </c>
      <c r="R57" s="10"/>
      <c r="S57" s="10">
        <v>0</v>
      </c>
      <c r="T57" s="12">
        <v>0.1</v>
      </c>
      <c r="U57" s="11">
        <f t="shared" si="6"/>
        <v>0</v>
      </c>
      <c r="V57" s="11">
        <f t="shared" si="7"/>
        <v>0</v>
      </c>
      <c r="W57" s="11">
        <f t="shared" si="8"/>
        <v>0</v>
      </c>
      <c r="X57" s="13">
        <f t="shared" si="9"/>
        <v>0</v>
      </c>
      <c r="Y57" s="14" t="s">
        <v>190</v>
      </c>
      <c r="Z57" s="1"/>
    </row>
    <row r="58" spans="1:26">
      <c r="A58" s="1"/>
      <c r="B58" s="9">
        <v>48</v>
      </c>
      <c r="C58" s="9" t="s">
        <v>127</v>
      </c>
      <c r="D58" s="9" t="s">
        <v>162</v>
      </c>
      <c r="E58" s="8" t="s">
        <v>128</v>
      </c>
      <c r="F58" s="8"/>
      <c r="G58" s="9"/>
      <c r="H58" s="9"/>
      <c r="I58" s="9"/>
      <c r="J58" s="11">
        <f t="shared" si="1"/>
        <v>0</v>
      </c>
      <c r="K58" s="11">
        <f t="shared" si="2"/>
        <v>0</v>
      </c>
      <c r="L58" s="11">
        <f t="shared" si="3"/>
        <v>0</v>
      </c>
      <c r="M58" s="10"/>
      <c r="N58" s="10"/>
      <c r="O58" s="11">
        <f t="shared" si="4"/>
        <v>0</v>
      </c>
      <c r="P58" s="11">
        <f t="shared" si="5"/>
        <v>0</v>
      </c>
      <c r="Q58" s="11">
        <f t="shared" si="10"/>
        <v>0</v>
      </c>
      <c r="R58" s="10"/>
      <c r="S58" s="10">
        <v>0</v>
      </c>
      <c r="T58" s="12">
        <v>0.1</v>
      </c>
      <c r="U58" s="11">
        <f t="shared" si="6"/>
        <v>0</v>
      </c>
      <c r="V58" s="11">
        <f t="shared" si="7"/>
        <v>0</v>
      </c>
      <c r="W58" s="11">
        <f t="shared" si="8"/>
        <v>0</v>
      </c>
      <c r="X58" s="13">
        <f t="shared" si="9"/>
        <v>0</v>
      </c>
      <c r="Y58" s="14" t="s">
        <v>191</v>
      </c>
      <c r="Z58" s="1"/>
    </row>
    <row r="59" spans="1:26">
      <c r="A59" s="1"/>
      <c r="B59" s="9">
        <v>49</v>
      </c>
      <c r="C59" s="9" t="s">
        <v>129</v>
      </c>
      <c r="D59" s="9" t="s">
        <v>162</v>
      </c>
      <c r="E59" s="8" t="s">
        <v>130</v>
      </c>
      <c r="F59" s="8"/>
      <c r="G59" s="9"/>
      <c r="H59" s="9"/>
      <c r="I59" s="9"/>
      <c r="J59" s="11">
        <f t="shared" si="1"/>
        <v>0</v>
      </c>
      <c r="K59" s="11">
        <f t="shared" si="2"/>
        <v>0</v>
      </c>
      <c r="L59" s="11">
        <f t="shared" si="3"/>
        <v>0</v>
      </c>
      <c r="M59" s="10"/>
      <c r="N59" s="10"/>
      <c r="O59" s="11">
        <f t="shared" si="4"/>
        <v>0</v>
      </c>
      <c r="P59" s="11">
        <f t="shared" si="5"/>
        <v>0</v>
      </c>
      <c r="Q59" s="11">
        <f t="shared" si="10"/>
        <v>0</v>
      </c>
      <c r="R59" s="10"/>
      <c r="S59" s="10">
        <v>0</v>
      </c>
      <c r="T59" s="12">
        <v>0.1</v>
      </c>
      <c r="U59" s="11">
        <f t="shared" si="6"/>
        <v>0</v>
      </c>
      <c r="V59" s="11">
        <f t="shared" si="7"/>
        <v>0</v>
      </c>
      <c r="W59" s="11">
        <f t="shared" si="8"/>
        <v>0</v>
      </c>
      <c r="X59" s="13">
        <f t="shared" si="9"/>
        <v>0</v>
      </c>
      <c r="Y59" s="14" t="s">
        <v>192</v>
      </c>
      <c r="Z59" s="1"/>
    </row>
    <row r="60" spans="1:26">
      <c r="A60" s="1"/>
      <c r="B60" s="9">
        <v>50</v>
      </c>
      <c r="C60" s="9" t="s">
        <v>131</v>
      </c>
      <c r="D60" s="9" t="s">
        <v>162</v>
      </c>
      <c r="E60" s="8" t="s">
        <v>132</v>
      </c>
      <c r="F60" s="8"/>
      <c r="G60" s="9"/>
      <c r="H60" s="9"/>
      <c r="I60" s="9"/>
      <c r="J60" s="11">
        <f t="shared" si="1"/>
        <v>0</v>
      </c>
      <c r="K60" s="11">
        <f t="shared" si="2"/>
        <v>0</v>
      </c>
      <c r="L60" s="11">
        <f t="shared" si="3"/>
        <v>0</v>
      </c>
      <c r="M60" s="10"/>
      <c r="N60" s="10"/>
      <c r="O60" s="11">
        <f t="shared" si="4"/>
        <v>0</v>
      </c>
      <c r="P60" s="11">
        <f t="shared" si="5"/>
        <v>0</v>
      </c>
      <c r="Q60" s="11">
        <f t="shared" si="10"/>
        <v>0</v>
      </c>
      <c r="R60" s="10"/>
      <c r="S60" s="10">
        <v>0</v>
      </c>
      <c r="T60" s="12">
        <v>0.1</v>
      </c>
      <c r="U60" s="11">
        <f t="shared" si="6"/>
        <v>0</v>
      </c>
      <c r="V60" s="11">
        <f t="shared" si="7"/>
        <v>0</v>
      </c>
      <c r="W60" s="11">
        <f t="shared" si="8"/>
        <v>0</v>
      </c>
      <c r="X60" s="13">
        <f t="shared" si="9"/>
        <v>0</v>
      </c>
      <c r="Y60" s="14" t="s">
        <v>193</v>
      </c>
      <c r="Z60" s="1"/>
    </row>
    <row r="61" spans="1:26">
      <c r="A61" s="1"/>
      <c r="B61" s="8"/>
      <c r="C61" s="8"/>
      <c r="D61" s="8"/>
      <c r="E61" s="62" t="s">
        <v>133</v>
      </c>
      <c r="F61" s="62"/>
      <c r="G61" s="15"/>
      <c r="H61" s="15"/>
      <c r="I61" s="15"/>
      <c r="J61" s="11">
        <f t="shared" si="1"/>
        <v>0</v>
      </c>
      <c r="K61" s="11">
        <f t="shared" si="2"/>
        <v>0</v>
      </c>
      <c r="L61" s="11">
        <f t="shared" si="3"/>
        <v>0</v>
      </c>
      <c r="M61" s="16">
        <f>SUM(M11:M60)</f>
        <v>31250</v>
      </c>
      <c r="N61" s="16">
        <f>SUM(N11:N60)</f>
        <v>24750</v>
      </c>
      <c r="O61" s="11">
        <f t="shared" si="4"/>
        <v>-56000</v>
      </c>
      <c r="P61" s="11">
        <f t="shared" si="5"/>
        <v>0</v>
      </c>
      <c r="Q61" s="16">
        <f>SUM(Q11:Q60)</f>
        <v>572700</v>
      </c>
      <c r="R61" s="10"/>
      <c r="S61" s="16">
        <f>SUM(S11:S60)</f>
        <v>3750</v>
      </c>
      <c r="T61" s="16"/>
      <c r="U61" s="11">
        <f t="shared" si="6"/>
        <v>0</v>
      </c>
      <c r="V61" s="11">
        <f t="shared" si="7"/>
        <v>68724</v>
      </c>
      <c r="W61" s="11">
        <f t="shared" si="8"/>
        <v>72474</v>
      </c>
      <c r="X61" s="13">
        <f>SUM(X11:X60)</f>
        <v>470226</v>
      </c>
      <c r="Y61" s="14"/>
      <c r="Z61" s="1"/>
    </row>
    <row r="62" spans="1:26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29">
    <mergeCell ref="B6:C6"/>
    <mergeCell ref="D9:D10"/>
    <mergeCell ref="R9:W9"/>
    <mergeCell ref="B8:C8"/>
    <mergeCell ref="I9:I10"/>
    <mergeCell ref="H9:H10"/>
    <mergeCell ref="H8:J8"/>
    <mergeCell ref="B9:B10"/>
    <mergeCell ref="C9:C10"/>
    <mergeCell ref="X9:X10"/>
    <mergeCell ref="E61:F61"/>
    <mergeCell ref="J9:J10"/>
    <mergeCell ref="K9:K10"/>
    <mergeCell ref="L9:P9"/>
    <mergeCell ref="Q9:Q10"/>
    <mergeCell ref="E9:E10"/>
    <mergeCell ref="F9:F10"/>
    <mergeCell ref="G9:G10"/>
    <mergeCell ref="B2:C3"/>
    <mergeCell ref="K2:Y3"/>
    <mergeCell ref="B5:C5"/>
    <mergeCell ref="K5:N5"/>
    <mergeCell ref="D2:J2"/>
    <mergeCell ref="D3:J3"/>
    <mergeCell ref="D5:J5"/>
    <mergeCell ref="D6:J6"/>
    <mergeCell ref="D7:J7"/>
    <mergeCell ref="D8:F8"/>
    <mergeCell ref="K6:N6"/>
  </mergeCells>
  <dataValidations count="1">
    <dataValidation type="list" allowBlank="1" showInputMessage="1" showErrorMessage="1" sqref="D11:D60">
      <formula1>"Mr.,Mrs., Ms,"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7"/>
  <sheetViews>
    <sheetView workbookViewId="0">
      <selection activeCell="D24" sqref="D24:E24"/>
    </sheetView>
  </sheetViews>
  <sheetFormatPr defaultColWidth="8.7109375" defaultRowHeight="18.75"/>
  <cols>
    <col min="1" max="1" width="6.42578125" style="26" customWidth="1"/>
    <col min="2" max="2" width="9.140625" style="26" customWidth="1"/>
    <col min="3" max="3" width="9.85546875" style="26" customWidth="1"/>
    <col min="4" max="4" width="10.140625" style="26" customWidth="1"/>
    <col min="5" max="8" width="9.140625" style="26" customWidth="1"/>
    <col min="9" max="9" width="10.85546875" style="26" customWidth="1"/>
    <col min="10" max="10" width="11" style="26" customWidth="1"/>
    <col min="11" max="16384" width="8.7109375" style="26"/>
  </cols>
  <sheetData>
    <row r="1" spans="1:13" ht="25.5">
      <c r="A1" s="82" t="s">
        <v>166</v>
      </c>
      <c r="B1" s="82"/>
      <c r="C1" s="84" t="str">
        <f>'Employee Register'!$D$5</f>
        <v>Sundar Technoligies Ltd</v>
      </c>
      <c r="D1" s="84"/>
      <c r="E1" s="84"/>
      <c r="F1" s="84"/>
      <c r="G1" s="84"/>
      <c r="H1" s="84"/>
      <c r="I1" s="84"/>
      <c r="J1" s="84"/>
      <c r="L1" s="93" t="s">
        <v>140</v>
      </c>
      <c r="M1" s="94"/>
    </row>
    <row r="2" spans="1:13" ht="20.25">
      <c r="A2" s="82"/>
      <c r="B2" s="82"/>
      <c r="C2" s="85" t="str">
        <f>'Employee Register'!$D$6</f>
        <v>123, Elite Enclave, Cybercity, Magarpatta - Pune</v>
      </c>
      <c r="D2" s="85"/>
      <c r="E2" s="85"/>
      <c r="F2" s="85"/>
      <c r="G2" s="85"/>
      <c r="H2" s="85"/>
      <c r="I2" s="85"/>
      <c r="J2" s="85"/>
      <c r="L2" s="95" t="s">
        <v>26</v>
      </c>
      <c r="M2" s="96"/>
    </row>
    <row r="3" spans="1:13" ht="24.75" customHeight="1" thickBot="1">
      <c r="A3" s="83"/>
      <c r="B3" s="83"/>
      <c r="C3" s="86" t="str">
        <f>'Employee Register'!$D$7</f>
        <v>Phone: 020-7896543                 Email: Info@STL.com</v>
      </c>
      <c r="D3" s="86"/>
      <c r="E3" s="86"/>
      <c r="F3" s="86"/>
      <c r="G3" s="86"/>
      <c r="H3" s="86"/>
      <c r="I3" s="86"/>
      <c r="J3" s="86"/>
    </row>
    <row r="4" spans="1:13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3">
      <c r="A5" s="27" t="s">
        <v>136</v>
      </c>
      <c r="B5" s="77">
        <f ca="1">TODAY()</f>
        <v>44390</v>
      </c>
      <c r="C5" s="77"/>
      <c r="D5" s="27"/>
      <c r="E5" s="27"/>
      <c r="F5" s="27"/>
      <c r="G5" s="27"/>
    </row>
    <row r="6" spans="1:13">
      <c r="A6" s="27"/>
      <c r="C6" s="27"/>
      <c r="D6" s="27"/>
      <c r="E6" s="27"/>
      <c r="F6" s="27"/>
      <c r="G6" s="27"/>
      <c r="H6" s="27"/>
      <c r="I6" s="28"/>
      <c r="J6" s="28"/>
    </row>
    <row r="7" spans="1:13" ht="18.75" customHeight="1">
      <c r="A7" s="27"/>
      <c r="D7" s="27"/>
      <c r="E7" s="87" t="s">
        <v>167</v>
      </c>
      <c r="F7" s="88"/>
      <c r="J7" s="27"/>
    </row>
    <row r="8" spans="1:13">
      <c r="A8" s="27"/>
      <c r="D8" s="27"/>
      <c r="E8" s="89"/>
      <c r="F8" s="90"/>
      <c r="J8" s="34"/>
    </row>
    <row r="9" spans="1:13">
      <c r="A9" s="27"/>
      <c r="D9" s="27"/>
      <c r="E9" s="89"/>
      <c r="F9" s="90"/>
      <c r="J9" s="34"/>
    </row>
    <row r="10" spans="1:13">
      <c r="A10" s="27"/>
      <c r="D10" s="27"/>
      <c r="E10" s="91"/>
      <c r="F10" s="92"/>
      <c r="J10" s="34"/>
    </row>
    <row r="11" spans="1:13">
      <c r="A11" s="27"/>
      <c r="B11" s="27"/>
      <c r="C11" s="27"/>
      <c r="D11" s="27"/>
      <c r="E11" s="27"/>
      <c r="F11" s="27"/>
      <c r="G11" s="27"/>
      <c r="J11" s="34"/>
    </row>
    <row r="12" spans="1:13" s="27" customFormat="1" ht="20.25">
      <c r="B12" s="80" t="s">
        <v>138</v>
      </c>
      <c r="C12" s="80"/>
      <c r="D12" s="80"/>
      <c r="E12" s="81" t="str">
        <f>VLOOKUP($L$2,'Employee Register'!$C$11:$Y$61,23,FALSE)</f>
        <v>to apply for a personal loan</v>
      </c>
      <c r="F12" s="81"/>
      <c r="G12" s="81"/>
      <c r="H12" s="81"/>
      <c r="I12" s="47" t="s">
        <v>141</v>
      </c>
    </row>
    <row r="14" spans="1:13" s="27" customFormat="1"/>
    <row r="15" spans="1:13">
      <c r="A15" s="78" t="s">
        <v>137</v>
      </c>
      <c r="B15" s="78"/>
      <c r="C15" s="78"/>
      <c r="D15" s="78"/>
      <c r="E15" s="78"/>
      <c r="F15" s="78"/>
      <c r="G15" s="78"/>
      <c r="H15" s="78"/>
      <c r="I15" s="78"/>
      <c r="J15" s="78"/>
    </row>
    <row r="16" spans="1:13" ht="6.9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s="27" customFormat="1">
      <c r="C18" s="27" t="s">
        <v>139</v>
      </c>
      <c r="F18" s="74" t="str">
        <f>VLOOKUP($L$2,'Employee Register'!$C$11:$X$61,2,FALSE)&amp;" "&amp;VLOOKUP($L$2,'Employee Register'!$C$11:$X$61,3,FALSE)</f>
        <v>Ms Bijal Pande</v>
      </c>
      <c r="G18" s="74"/>
      <c r="H18" s="74"/>
      <c r="I18" s="27" t="s">
        <v>174</v>
      </c>
    </row>
    <row r="19" spans="1:10" s="27" customFormat="1">
      <c r="F19" s="29"/>
      <c r="G19" s="29"/>
      <c r="H19" s="29"/>
      <c r="I19" s="29"/>
      <c r="J19" s="29"/>
    </row>
    <row r="20" spans="1:10" s="27" customFormat="1">
      <c r="A20" s="27" t="s">
        <v>175</v>
      </c>
      <c r="C20" s="29"/>
      <c r="D20" s="29"/>
      <c r="E20" s="79" t="str">
        <f>VLOOKUP($L$2,'Employee Register'!$C$11:$X$61,5,FALSE)</f>
        <v>Development</v>
      </c>
      <c r="F20" s="79"/>
      <c r="G20" s="31" t="s">
        <v>169</v>
      </c>
      <c r="H20" s="38"/>
      <c r="I20" s="74" t="str">
        <f>VLOOKUP($L$2,'Employee Register'!$C$11:$X$61,4,FALSE)</f>
        <v>Graphic Designer</v>
      </c>
      <c r="J20" s="74"/>
    </row>
    <row r="21" spans="1:10" s="27" customFormat="1">
      <c r="C21" s="30"/>
      <c r="D21" s="30"/>
      <c r="H21" s="30"/>
      <c r="I21" s="30"/>
      <c r="J21" s="30"/>
    </row>
    <row r="22" spans="1:10" s="27" customFormat="1">
      <c r="A22" s="31" t="s">
        <v>176</v>
      </c>
      <c r="C22" s="74" t="str">
        <f>VLOOKUP($L$2,'Employee Register'!$C$11:$X$61,6,FALSE)</f>
        <v>Pune</v>
      </c>
      <c r="D22" s="74"/>
      <c r="E22" s="27" t="s">
        <v>170</v>
      </c>
    </row>
    <row r="23" spans="1:10" s="27" customFormat="1">
      <c r="C23" s="30"/>
      <c r="D23" s="30"/>
      <c r="E23" s="30"/>
      <c r="F23" s="31"/>
      <c r="G23" s="30"/>
      <c r="H23" s="30"/>
      <c r="I23" s="30"/>
      <c r="J23" s="30"/>
    </row>
    <row r="24" spans="1:10" s="27" customFormat="1">
      <c r="A24" s="74" t="s">
        <v>171</v>
      </c>
      <c r="B24" s="74"/>
      <c r="D24" s="75" t="str">
        <f>$L$2</f>
        <v>AS2102</v>
      </c>
      <c r="E24" s="75"/>
      <c r="H24" s="27" t="s">
        <v>141</v>
      </c>
    </row>
    <row r="25" spans="1:10" s="27" customFormat="1">
      <c r="A25" s="35"/>
      <c r="B25" s="35"/>
      <c r="E25" s="30"/>
      <c r="F25" s="30"/>
      <c r="G25" s="30"/>
    </row>
    <row r="26" spans="1:10" s="27" customFormat="1">
      <c r="A26" s="29" t="s">
        <v>172</v>
      </c>
      <c r="B26" s="29"/>
      <c r="E26" s="76">
        <f>VLOOKUP($L$2,'Employee Register'!$C$11:$Y$61,22,FALSE)</f>
        <v>12200</v>
      </c>
      <c r="F26" s="76"/>
      <c r="G26" s="76"/>
    </row>
    <row r="27" spans="1:10" s="27" customFormat="1">
      <c r="A27" s="35"/>
      <c r="B27" s="35"/>
      <c r="E27" s="30"/>
      <c r="F27" s="30"/>
      <c r="G27" s="30"/>
    </row>
    <row r="28" spans="1:10" s="27" customFormat="1">
      <c r="A28" s="36" t="s">
        <v>173</v>
      </c>
      <c r="B28" s="31"/>
      <c r="C28" s="31"/>
      <c r="D28" s="76">
        <f>VLOOKUP($L$2,'Employee Register'!$C$11:$X$61,7,FALSE)</f>
        <v>180000</v>
      </c>
      <c r="E28" s="76"/>
      <c r="F28" s="76"/>
      <c r="G28" s="30"/>
    </row>
    <row r="29" spans="1:10" s="27" customFormat="1"/>
    <row r="30" spans="1:10" s="27" customFormat="1">
      <c r="C30" s="27" t="s">
        <v>177</v>
      </c>
    </row>
    <row r="31" spans="1:10" s="27" customFormat="1"/>
    <row r="32" spans="1:10" s="27" customFormat="1">
      <c r="A32" s="27" t="s">
        <v>179</v>
      </c>
    </row>
    <row r="33" spans="1:10" s="27" customFormat="1"/>
    <row r="34" spans="1:10" s="27" customFormat="1">
      <c r="A34" s="27" t="s">
        <v>178</v>
      </c>
      <c r="F34" s="30"/>
      <c r="G34" s="30"/>
      <c r="H34" s="30"/>
      <c r="I34" s="30"/>
      <c r="J34" s="30"/>
    </row>
    <row r="35" spans="1:10" s="27" customFormat="1">
      <c r="A35" s="32"/>
      <c r="B35" s="32"/>
      <c r="H35" s="30"/>
      <c r="I35" s="30"/>
      <c r="J35" s="30"/>
    </row>
    <row r="36" spans="1:10" s="27" customFormat="1">
      <c r="A36" s="33" t="s">
        <v>142</v>
      </c>
      <c r="B36" s="32"/>
      <c r="C36" s="32"/>
      <c r="D36" s="32"/>
      <c r="E36" s="32"/>
    </row>
    <row r="37" spans="1:10" s="27" customFormat="1"/>
    <row r="38" spans="1:10">
      <c r="A38" s="29" t="s">
        <v>143</v>
      </c>
      <c r="B38" s="29" t="str">
        <f>'Employee Register'!$D$5</f>
        <v>Sundar Technoligies Ltd</v>
      </c>
      <c r="C38" s="27"/>
      <c r="D38" s="27"/>
      <c r="E38" s="27"/>
      <c r="F38" s="27"/>
      <c r="G38" s="27"/>
      <c r="H38" s="27"/>
      <c r="I38" s="27"/>
      <c r="J38" s="27"/>
    </row>
    <row r="39" spans="1:10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>
      <c r="A41" s="29" t="str">
        <f>'Employee Register'!$D$8</f>
        <v>Mr. Ronnie D'souza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>
      <c r="A42" s="29" t="str">
        <f>'Employee Register'!$H$8</f>
        <v>General Manager - HR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25.5" customHeight="1">
      <c r="A45" s="42"/>
      <c r="B45" s="42"/>
      <c r="C45" s="39"/>
      <c r="D45" s="39"/>
      <c r="E45" s="39"/>
      <c r="F45" s="39"/>
      <c r="G45" s="39"/>
      <c r="H45" s="39"/>
      <c r="I45" s="39"/>
      <c r="J45" s="39"/>
    </row>
    <row r="46" spans="1:10" ht="19.5">
      <c r="A46" s="42"/>
      <c r="B46" s="42"/>
      <c r="C46" s="40"/>
      <c r="D46" s="40"/>
      <c r="E46" s="40"/>
      <c r="F46" s="40"/>
      <c r="G46" s="40"/>
      <c r="H46" s="40"/>
      <c r="I46" s="40"/>
      <c r="J46" s="40"/>
    </row>
    <row r="47" spans="1:10">
      <c r="A47" s="42"/>
      <c r="B47" s="42"/>
      <c r="C47" s="41"/>
      <c r="D47" s="41"/>
      <c r="E47" s="41"/>
      <c r="F47" s="41"/>
      <c r="G47" s="41"/>
      <c r="H47" s="41"/>
      <c r="I47" s="41"/>
      <c r="J47" s="41"/>
    </row>
    <row r="48" spans="1:10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>
      <c r="A49" s="27" t="s">
        <v>136</v>
      </c>
      <c r="B49" s="77">
        <f ca="1">TODAY()</f>
        <v>44390</v>
      </c>
      <c r="C49" s="77"/>
      <c r="D49" s="27"/>
      <c r="E49" s="27"/>
      <c r="F49" s="27"/>
      <c r="G49" s="27"/>
    </row>
    <row r="50" spans="1:10">
      <c r="A50" s="27"/>
      <c r="C50" s="27"/>
      <c r="D50" s="27"/>
      <c r="E50" s="27"/>
      <c r="F50" s="27"/>
      <c r="G50" s="27"/>
      <c r="H50" s="27"/>
      <c r="I50" s="28"/>
      <c r="J50" s="28"/>
    </row>
    <row r="51" spans="1:10" ht="18.75" customHeight="1">
      <c r="A51" s="27"/>
      <c r="D51" s="27"/>
      <c r="E51" s="87" t="s">
        <v>167</v>
      </c>
      <c r="F51" s="88"/>
      <c r="J51" s="27"/>
    </row>
    <row r="52" spans="1:10">
      <c r="A52" s="27"/>
      <c r="D52" s="27"/>
      <c r="E52" s="89"/>
      <c r="F52" s="90"/>
      <c r="J52" s="34"/>
    </row>
    <row r="53" spans="1:10">
      <c r="A53" s="27"/>
      <c r="D53" s="27"/>
      <c r="E53" s="89"/>
      <c r="F53" s="90"/>
      <c r="J53" s="34"/>
    </row>
    <row r="54" spans="1:10">
      <c r="A54" s="27"/>
      <c r="D54" s="27"/>
      <c r="E54" s="91"/>
      <c r="F54" s="92"/>
      <c r="J54" s="34"/>
    </row>
    <row r="55" spans="1:10">
      <c r="A55" s="27"/>
      <c r="B55" s="27"/>
      <c r="C55" s="27"/>
      <c r="D55" s="27"/>
      <c r="E55" s="27"/>
      <c r="F55" s="27"/>
      <c r="G55" s="27"/>
      <c r="J55" s="34"/>
    </row>
    <row r="56" spans="1:10" ht="22.5">
      <c r="A56" s="27"/>
      <c r="B56" s="80" t="s">
        <v>138</v>
      </c>
      <c r="C56" s="80"/>
      <c r="D56" s="80"/>
      <c r="E56" s="81" t="str">
        <f>VLOOKUP($L$2,'Employee Register'!$C$11:$Y$61,23,FALSE)</f>
        <v>to apply for a personal loan</v>
      </c>
      <c r="F56" s="81"/>
      <c r="G56" s="81"/>
      <c r="H56" s="81"/>
      <c r="I56" s="37"/>
      <c r="J56" s="27"/>
    </row>
    <row r="58" spans="1:10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>
      <c r="A59" s="78" t="s">
        <v>137</v>
      </c>
      <c r="B59" s="78"/>
      <c r="C59" s="78"/>
      <c r="D59" s="78"/>
      <c r="E59" s="78"/>
      <c r="F59" s="78"/>
      <c r="G59" s="78"/>
      <c r="H59" s="78"/>
      <c r="I59" s="78"/>
      <c r="J59" s="78"/>
    </row>
    <row r="60" spans="1:10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>
      <c r="A62" s="27"/>
      <c r="B62" s="27"/>
      <c r="C62" s="27" t="s">
        <v>139</v>
      </c>
      <c r="D62" s="27"/>
      <c r="E62" s="27"/>
      <c r="F62" s="74" t="str">
        <f>VLOOKUP($L$2,'Employee Register'!$C$11:$X$61,2,FALSE)&amp;" "&amp;VLOOKUP($L$2,'Employee Register'!$C$11:$X$61,3,FALSE)</f>
        <v>Ms Bijal Pande</v>
      </c>
      <c r="G62" s="74"/>
      <c r="H62" s="74"/>
      <c r="I62" s="27" t="s">
        <v>174</v>
      </c>
      <c r="J62" s="27"/>
    </row>
    <row r="63" spans="1:10">
      <c r="A63" s="27"/>
      <c r="B63" s="27"/>
      <c r="C63" s="27"/>
      <c r="D63" s="27"/>
      <c r="E63" s="27"/>
      <c r="F63" s="29"/>
      <c r="G63" s="29"/>
      <c r="H63" s="29"/>
      <c r="I63" s="29"/>
      <c r="J63" s="29"/>
    </row>
    <row r="64" spans="1:10">
      <c r="A64" s="27" t="s">
        <v>175</v>
      </c>
      <c r="B64" s="27"/>
      <c r="C64" s="29"/>
      <c r="D64" s="29"/>
      <c r="E64" s="79" t="str">
        <f>VLOOKUP($L$2,'Employee Register'!$C$11:$X$61,5,FALSE)</f>
        <v>Development</v>
      </c>
      <c r="F64" s="79"/>
      <c r="G64" s="31" t="s">
        <v>169</v>
      </c>
      <c r="H64" s="38"/>
      <c r="I64" s="74" t="str">
        <f>VLOOKUP($L$2,'Employee Register'!$C$11:$X$61,4,FALSE)</f>
        <v>Graphic Designer</v>
      </c>
      <c r="J64" s="74"/>
    </row>
    <row r="65" spans="1:10">
      <c r="A65" s="27"/>
      <c r="B65" s="27"/>
      <c r="C65" s="30"/>
      <c r="D65" s="30"/>
      <c r="E65" s="27"/>
      <c r="F65" s="27"/>
      <c r="G65" s="27"/>
      <c r="H65" s="30"/>
      <c r="I65" s="30"/>
      <c r="J65" s="30"/>
    </row>
    <row r="66" spans="1:10">
      <c r="A66" s="31" t="s">
        <v>176</v>
      </c>
      <c r="B66" s="27"/>
      <c r="C66" s="74" t="str">
        <f>VLOOKUP($L$2,'Employee Register'!$C$11:$X$61,6,FALSE)</f>
        <v>Pune</v>
      </c>
      <c r="D66" s="74"/>
      <c r="E66" s="27" t="s">
        <v>170</v>
      </c>
      <c r="F66" s="27"/>
      <c r="G66" s="27"/>
      <c r="H66" s="27"/>
      <c r="I66" s="27"/>
      <c r="J66" s="27"/>
    </row>
    <row r="67" spans="1:10">
      <c r="A67" s="27"/>
      <c r="B67" s="27"/>
      <c r="C67" s="30"/>
      <c r="D67" s="30"/>
      <c r="E67" s="30"/>
      <c r="F67" s="31"/>
      <c r="G67" s="30"/>
      <c r="H67" s="30"/>
      <c r="I67" s="30"/>
      <c r="J67" s="30"/>
    </row>
    <row r="68" spans="1:10">
      <c r="A68" s="74" t="s">
        <v>171</v>
      </c>
      <c r="B68" s="74"/>
      <c r="C68" s="27"/>
      <c r="D68" s="75" t="str">
        <f>$L$2</f>
        <v>AS2102</v>
      </c>
      <c r="E68" s="75"/>
      <c r="F68" s="27"/>
      <c r="G68" s="27"/>
      <c r="H68" s="27" t="s">
        <v>141</v>
      </c>
      <c r="I68" s="27"/>
      <c r="J68" s="27"/>
    </row>
    <row r="69" spans="1:10">
      <c r="A69" s="35"/>
      <c r="B69" s="35"/>
      <c r="C69" s="27"/>
      <c r="D69" s="27"/>
      <c r="E69" s="30"/>
      <c r="F69" s="30"/>
      <c r="G69" s="30"/>
      <c r="H69" s="27"/>
      <c r="I69" s="27"/>
      <c r="J69" s="27"/>
    </row>
    <row r="70" spans="1:10">
      <c r="A70" s="29" t="s">
        <v>172</v>
      </c>
      <c r="B70" s="29"/>
      <c r="C70" s="27"/>
      <c r="D70" s="27"/>
      <c r="E70" s="76">
        <f>VLOOKUP($L$2,'Employee Register'!$C$11:$X$61,21,FALSE)</f>
        <v>2800</v>
      </c>
      <c r="F70" s="76"/>
      <c r="G70" s="76"/>
      <c r="H70" s="27"/>
      <c r="I70" s="27"/>
      <c r="J70" s="27"/>
    </row>
    <row r="71" spans="1:10">
      <c r="A71" s="35"/>
      <c r="B71" s="35"/>
      <c r="C71" s="27"/>
      <c r="D71" s="27"/>
      <c r="E71" s="30"/>
      <c r="F71" s="30"/>
      <c r="G71" s="30"/>
      <c r="H71" s="27"/>
      <c r="I71" s="27"/>
      <c r="J71" s="27"/>
    </row>
    <row r="72" spans="1:10">
      <c r="A72" s="36" t="s">
        <v>173</v>
      </c>
      <c r="B72" s="31"/>
      <c r="C72" s="31"/>
      <c r="D72" s="76">
        <f>VLOOKUP($L$2,'Employee Register'!$C$11:$X$61,7,FALSE)</f>
        <v>180000</v>
      </c>
      <c r="E72" s="76"/>
      <c r="F72" s="76"/>
      <c r="G72" s="30"/>
      <c r="H72" s="27"/>
      <c r="I72" s="27"/>
      <c r="J72" s="27"/>
    </row>
    <row r="73" spans="1:10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>
      <c r="A74" s="27"/>
      <c r="B74" s="27"/>
      <c r="C74" s="27" t="s">
        <v>177</v>
      </c>
      <c r="D74" s="27"/>
      <c r="E74" s="27"/>
      <c r="F74" s="27"/>
      <c r="G74" s="27"/>
      <c r="H74" s="27"/>
      <c r="I74" s="27"/>
      <c r="J74" s="27"/>
    </row>
    <row r="75" spans="1:10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>
      <c r="A76" s="27" t="s">
        <v>179</v>
      </c>
      <c r="B76" s="27"/>
      <c r="C76" s="27"/>
      <c r="D76" s="27"/>
      <c r="E76" s="27"/>
      <c r="F76" s="27"/>
      <c r="G76" s="27"/>
      <c r="H76" s="27"/>
      <c r="I76" s="27"/>
      <c r="J76" s="27"/>
    </row>
    <row r="77" spans="1:10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>
      <c r="A78" s="27" t="s">
        <v>178</v>
      </c>
      <c r="B78" s="27"/>
      <c r="C78" s="27"/>
      <c r="D78" s="27"/>
      <c r="E78" s="27"/>
      <c r="F78" s="30"/>
      <c r="G78" s="30"/>
      <c r="H78" s="30"/>
      <c r="I78" s="30"/>
      <c r="J78" s="30"/>
    </row>
    <row r="79" spans="1:10">
      <c r="A79" s="32"/>
      <c r="B79" s="32"/>
      <c r="C79" s="27"/>
      <c r="D79" s="27"/>
      <c r="E79" s="27"/>
      <c r="F79" s="27"/>
      <c r="G79" s="27"/>
      <c r="H79" s="30"/>
      <c r="I79" s="30"/>
      <c r="J79" s="30"/>
    </row>
    <row r="80" spans="1:10">
      <c r="A80" s="33" t="s">
        <v>142</v>
      </c>
      <c r="B80" s="32"/>
      <c r="C80" s="32"/>
      <c r="D80" s="32"/>
      <c r="E80" s="32"/>
      <c r="F80" s="27"/>
      <c r="G80" s="27"/>
      <c r="H80" s="27"/>
      <c r="I80" s="27"/>
      <c r="J80" s="27"/>
    </row>
    <row r="81" spans="1:10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>
      <c r="A82" s="29" t="s">
        <v>143</v>
      </c>
      <c r="B82" s="29" t="str">
        <f>'Employee Register'!$D$5</f>
        <v>Sundar Technoligies Ltd</v>
      </c>
      <c r="C82" s="27"/>
      <c r="D82" s="27"/>
      <c r="E82" s="27"/>
      <c r="F82" s="27"/>
      <c r="G82" s="27"/>
      <c r="H82" s="27"/>
      <c r="I82" s="27"/>
      <c r="J82" s="27"/>
    </row>
    <row r="83" spans="1:10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>
      <c r="A85" s="29" t="str">
        <f>'Employee Register'!$D$8</f>
        <v>Mr. Ronnie D'souza</v>
      </c>
      <c r="B85" s="27"/>
      <c r="C85" s="27"/>
      <c r="D85" s="27"/>
      <c r="E85" s="27"/>
      <c r="F85" s="27"/>
      <c r="G85" s="27"/>
      <c r="H85" s="27"/>
      <c r="I85" s="27"/>
      <c r="J85" s="27"/>
    </row>
    <row r="86" spans="1:10">
      <c r="A86" s="29" t="str">
        <f>'Employee Register'!$H$8</f>
        <v>General Manager - HR</v>
      </c>
      <c r="B86" s="27"/>
      <c r="C86" s="27"/>
      <c r="D86" s="27"/>
      <c r="E86" s="27"/>
      <c r="F86" s="27"/>
      <c r="G86" s="27"/>
      <c r="H86" s="27"/>
      <c r="I86" s="27"/>
      <c r="J86" s="27"/>
    </row>
    <row r="87" spans="1:10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25.5">
      <c r="A88" s="82" t="s">
        <v>166</v>
      </c>
      <c r="B88" s="82"/>
      <c r="C88" s="84" t="str">
        <f>'Employee Register'!$D$5</f>
        <v>Sundar Technoligies Ltd</v>
      </c>
      <c r="D88" s="84"/>
      <c r="E88" s="84"/>
      <c r="F88" s="84"/>
      <c r="G88" s="84"/>
      <c r="H88" s="84"/>
      <c r="I88" s="84"/>
      <c r="J88" s="84"/>
    </row>
    <row r="89" spans="1:10" ht="19.5">
      <c r="A89" s="82"/>
      <c r="B89" s="82"/>
      <c r="C89" s="85" t="str">
        <f>'Employee Register'!$D$6</f>
        <v>123, Elite Enclave, Cybercity, Magarpatta - Pune</v>
      </c>
      <c r="D89" s="85"/>
      <c r="E89" s="85"/>
      <c r="F89" s="85"/>
      <c r="G89" s="85"/>
      <c r="H89" s="85"/>
      <c r="I89" s="85"/>
      <c r="J89" s="85"/>
    </row>
    <row r="90" spans="1:10" ht="19.5" thickBot="1">
      <c r="A90" s="83"/>
      <c r="B90" s="83"/>
      <c r="C90" s="86" t="str">
        <f>'Employee Register'!$D$7</f>
        <v>Phone: 020-7896543                 Email: Info@STL.com</v>
      </c>
      <c r="D90" s="86"/>
      <c r="E90" s="86"/>
      <c r="F90" s="86"/>
      <c r="G90" s="86"/>
      <c r="H90" s="86"/>
      <c r="I90" s="86"/>
      <c r="J90" s="86"/>
    </row>
    <row r="91" spans="1:10">
      <c r="A91" s="42"/>
      <c r="B91" s="42"/>
      <c r="C91" s="41"/>
      <c r="D91" s="41"/>
      <c r="E91" s="41"/>
      <c r="F91" s="41"/>
      <c r="G91" s="41"/>
      <c r="H91" s="41"/>
      <c r="I91" s="41"/>
      <c r="J91" s="41"/>
    </row>
    <row r="92" spans="1:10">
      <c r="A92" s="27"/>
      <c r="B92" s="27"/>
      <c r="C92" s="27"/>
      <c r="D92" s="27"/>
      <c r="E92" s="27"/>
      <c r="F92" s="27"/>
      <c r="G92" s="27"/>
      <c r="H92" s="27"/>
      <c r="I92" s="27"/>
      <c r="J92" s="27"/>
    </row>
    <row r="93" spans="1:10">
      <c r="A93" s="27" t="s">
        <v>136</v>
      </c>
      <c r="B93" s="77">
        <f ca="1">TODAY()</f>
        <v>44390</v>
      </c>
      <c r="C93" s="77"/>
      <c r="D93" s="27"/>
      <c r="E93" s="27"/>
      <c r="F93" s="27"/>
      <c r="G93" s="27"/>
    </row>
    <row r="94" spans="1:10">
      <c r="A94" s="27"/>
      <c r="C94" s="27"/>
      <c r="D94" s="27"/>
      <c r="E94" s="27"/>
      <c r="F94" s="27"/>
      <c r="G94" s="27"/>
      <c r="H94" s="27"/>
      <c r="I94" s="28"/>
      <c r="J94" s="28"/>
    </row>
    <row r="95" spans="1:10">
      <c r="A95" s="27"/>
      <c r="B95" s="27"/>
      <c r="C95" s="27"/>
      <c r="D95" s="27"/>
      <c r="E95" s="27"/>
      <c r="F95" s="27"/>
      <c r="G95" s="27"/>
      <c r="J95" s="34"/>
    </row>
    <row r="96" spans="1:10" ht="22.5">
      <c r="A96" s="27"/>
      <c r="B96" s="80" t="s">
        <v>138</v>
      </c>
      <c r="C96" s="80"/>
      <c r="D96" s="80"/>
      <c r="E96" s="81" t="str">
        <f>VLOOKUP($L$2,'Employee Register'!$C$11:$Y$61,23,FALSE)</f>
        <v>to apply for a personal loan</v>
      </c>
      <c r="F96" s="81"/>
      <c r="G96" s="81"/>
      <c r="H96" s="81"/>
      <c r="I96" s="37"/>
      <c r="J96" s="27"/>
    </row>
    <row r="98" spans="1:10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>
      <c r="A99" s="78" t="s">
        <v>137</v>
      </c>
      <c r="B99" s="78"/>
      <c r="C99" s="78"/>
      <c r="D99" s="78"/>
      <c r="E99" s="78"/>
      <c r="F99" s="78"/>
      <c r="G99" s="78"/>
      <c r="H99" s="78"/>
      <c r="I99" s="78"/>
      <c r="J99" s="78"/>
    </row>
    <row r="100" spans="1:10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>
      <c r="A102" s="27"/>
      <c r="B102" s="27"/>
      <c r="C102" s="27" t="s">
        <v>139</v>
      </c>
      <c r="D102" s="27"/>
      <c r="E102" s="27"/>
      <c r="F102" s="74" t="str">
        <f>VLOOKUP($L$2,'Employee Register'!$C$11:$X$61,2,FALSE)&amp;" "&amp;VLOOKUP($L$2,'Employee Register'!$C$11:$X$61,3,FALSE)</f>
        <v>Ms Bijal Pande</v>
      </c>
      <c r="G102" s="74"/>
      <c r="H102" s="74"/>
      <c r="I102" s="27" t="s">
        <v>174</v>
      </c>
      <c r="J102" s="27"/>
    </row>
    <row r="103" spans="1:10">
      <c r="A103" s="27"/>
      <c r="B103" s="27"/>
      <c r="C103" s="27"/>
      <c r="D103" s="27"/>
      <c r="E103" s="27"/>
      <c r="F103" s="29"/>
      <c r="G103" s="29"/>
      <c r="H103" s="29"/>
      <c r="I103" s="29"/>
      <c r="J103" s="29"/>
    </row>
    <row r="104" spans="1:10">
      <c r="A104" s="27" t="s">
        <v>175</v>
      </c>
      <c r="B104" s="27"/>
      <c r="C104" s="29"/>
      <c r="D104" s="29"/>
      <c r="E104" s="79" t="str">
        <f>VLOOKUP($L$2,'Employee Register'!$C$11:$X$61,5,FALSE)</f>
        <v>Development</v>
      </c>
      <c r="F104" s="79"/>
      <c r="G104" s="31" t="s">
        <v>169</v>
      </c>
      <c r="H104" s="38"/>
      <c r="I104" s="74" t="str">
        <f>VLOOKUP($L$2,'Employee Register'!$C$11:$X$61,4,FALSE)</f>
        <v>Graphic Designer</v>
      </c>
      <c r="J104" s="74"/>
    </row>
    <row r="105" spans="1:10">
      <c r="A105" s="27"/>
      <c r="B105" s="27"/>
      <c r="C105" s="30"/>
      <c r="D105" s="30"/>
      <c r="E105" s="27"/>
      <c r="F105" s="27"/>
      <c r="G105" s="27"/>
      <c r="H105" s="30"/>
      <c r="I105" s="30"/>
      <c r="J105" s="30"/>
    </row>
    <row r="106" spans="1:10">
      <c r="A106" s="31" t="s">
        <v>176</v>
      </c>
      <c r="B106" s="27"/>
      <c r="C106" s="74" t="str">
        <f>VLOOKUP($L$2,'Employee Register'!$C$11:$X$61,6,FALSE)</f>
        <v>Pune</v>
      </c>
      <c r="D106" s="74"/>
      <c r="E106" s="27" t="s">
        <v>170</v>
      </c>
      <c r="F106" s="27"/>
      <c r="G106" s="27"/>
      <c r="H106" s="27"/>
      <c r="I106" s="27"/>
      <c r="J106" s="27"/>
    </row>
    <row r="107" spans="1:10">
      <c r="A107" s="27"/>
      <c r="B107" s="27"/>
      <c r="C107" s="30"/>
      <c r="D107" s="30"/>
      <c r="E107" s="30"/>
      <c r="F107" s="31"/>
      <c r="G107" s="30"/>
      <c r="H107" s="30"/>
      <c r="I107" s="30"/>
      <c r="J107" s="30"/>
    </row>
    <row r="108" spans="1:10">
      <c r="A108" s="74" t="s">
        <v>171</v>
      </c>
      <c r="B108" s="74"/>
      <c r="C108" s="27"/>
      <c r="D108" s="75" t="str">
        <f>$L$2</f>
        <v>AS2102</v>
      </c>
      <c r="E108" s="75"/>
      <c r="F108" s="27"/>
      <c r="G108" s="27"/>
      <c r="H108" s="27" t="s">
        <v>141</v>
      </c>
      <c r="I108" s="27"/>
      <c r="J108" s="27"/>
    </row>
    <row r="109" spans="1:10">
      <c r="A109" s="35"/>
      <c r="B109" s="35"/>
      <c r="C109" s="27"/>
      <c r="D109" s="27"/>
      <c r="E109" s="30"/>
      <c r="F109" s="30"/>
      <c r="G109" s="30"/>
      <c r="H109" s="27"/>
      <c r="I109" s="27"/>
      <c r="J109" s="27"/>
    </row>
    <row r="110" spans="1:10">
      <c r="A110" s="29" t="s">
        <v>172</v>
      </c>
      <c r="B110" s="29"/>
      <c r="C110" s="27"/>
      <c r="D110" s="27"/>
      <c r="E110" s="76">
        <f>VLOOKUP($L$2,'Employee Register'!$C$11:$X$61,21,FALSE)</f>
        <v>2800</v>
      </c>
      <c r="F110" s="76"/>
      <c r="G110" s="76"/>
      <c r="H110" s="27"/>
      <c r="I110" s="27"/>
      <c r="J110" s="27"/>
    </row>
    <row r="111" spans="1:10">
      <c r="A111" s="35"/>
      <c r="B111" s="35"/>
      <c r="C111" s="27"/>
      <c r="D111" s="27"/>
      <c r="E111" s="30"/>
      <c r="F111" s="30"/>
      <c r="G111" s="30"/>
      <c r="H111" s="27"/>
      <c r="I111" s="27"/>
      <c r="J111" s="27"/>
    </row>
    <row r="112" spans="1:10">
      <c r="A112" s="36" t="s">
        <v>173</v>
      </c>
      <c r="B112" s="31"/>
      <c r="C112" s="31"/>
      <c r="D112" s="76">
        <f>VLOOKUP($L$2,'Employee Register'!$C$11:$X$61,7,FALSE)</f>
        <v>180000</v>
      </c>
      <c r="E112" s="76"/>
      <c r="F112" s="76"/>
      <c r="G112" s="30"/>
      <c r="H112" s="27"/>
      <c r="I112" s="27"/>
      <c r="J112" s="27"/>
    </row>
    <row r="113" spans="1:10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>
      <c r="A114" s="27"/>
      <c r="B114" s="27"/>
      <c r="C114" s="27" t="s">
        <v>177</v>
      </c>
      <c r="D114" s="27"/>
      <c r="E114" s="27"/>
      <c r="F114" s="27"/>
      <c r="G114" s="27"/>
      <c r="H114" s="27"/>
      <c r="I114" s="27"/>
      <c r="J114" s="27"/>
    </row>
    <row r="115" spans="1:10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>
      <c r="A116" s="27" t="s">
        <v>179</v>
      </c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>
      <c r="A118" s="27" t="s">
        <v>178</v>
      </c>
      <c r="B118" s="27"/>
      <c r="C118" s="27"/>
      <c r="D118" s="27"/>
      <c r="E118" s="27"/>
      <c r="F118" s="30"/>
      <c r="G118" s="30"/>
      <c r="H118" s="30"/>
      <c r="I118" s="30"/>
      <c r="J118" s="30"/>
    </row>
    <row r="119" spans="1:10">
      <c r="A119" s="32"/>
      <c r="B119" s="32"/>
      <c r="C119" s="27"/>
      <c r="D119" s="27"/>
      <c r="E119" s="27"/>
      <c r="F119" s="27"/>
      <c r="G119" s="27"/>
      <c r="H119" s="30"/>
      <c r="I119" s="30"/>
      <c r="J119" s="30"/>
    </row>
    <row r="120" spans="1:10">
      <c r="A120" s="33" t="s">
        <v>142</v>
      </c>
      <c r="B120" s="32"/>
      <c r="C120" s="32"/>
      <c r="D120" s="32"/>
      <c r="E120" s="32"/>
      <c r="F120" s="27"/>
      <c r="G120" s="27"/>
      <c r="H120" s="27"/>
      <c r="I120" s="27"/>
      <c r="J120" s="27"/>
    </row>
    <row r="121" spans="1:10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>
      <c r="A122" s="29" t="s">
        <v>143</v>
      </c>
      <c r="B122" s="29" t="str">
        <f>'Employee Register'!$D$5</f>
        <v>Sundar Technoligies Ltd</v>
      </c>
      <c r="C122" s="27"/>
      <c r="D122" s="27"/>
      <c r="E122" s="27"/>
      <c r="F122" s="27"/>
      <c r="G122" s="27"/>
      <c r="H122" s="27"/>
      <c r="I122" s="27"/>
      <c r="J122" s="27"/>
    </row>
    <row r="123" spans="1:10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>
      <c r="A125" s="29" t="str">
        <f>'Employee Register'!$D$8</f>
        <v>Mr. Ronnie D'souza</v>
      </c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>
      <c r="A126" s="29" t="str">
        <f>'Employee Register'!$H$8</f>
        <v>General Manager - HR</v>
      </c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9" spans="1:10" ht="25.5">
      <c r="A129" s="42"/>
      <c r="B129" s="42"/>
      <c r="C129" s="39"/>
      <c r="D129" s="39"/>
      <c r="E129" s="39"/>
      <c r="F129" s="39"/>
      <c r="G129" s="39"/>
      <c r="H129" s="39"/>
      <c r="I129" s="39"/>
      <c r="J129" s="39"/>
    </row>
    <row r="130" spans="1:10" ht="19.5">
      <c r="A130" s="42"/>
      <c r="B130" s="42"/>
      <c r="C130" s="40"/>
      <c r="D130" s="40"/>
      <c r="E130" s="40"/>
      <c r="F130" s="40"/>
      <c r="G130" s="40"/>
      <c r="H130" s="40"/>
      <c r="I130" s="40"/>
      <c r="J130" s="40"/>
    </row>
    <row r="131" spans="1:10">
      <c r="A131" s="42"/>
      <c r="B131" s="42"/>
      <c r="C131" s="41"/>
      <c r="D131" s="41"/>
      <c r="E131" s="41"/>
      <c r="F131" s="41"/>
      <c r="G131" s="41"/>
      <c r="H131" s="41"/>
      <c r="I131" s="41"/>
      <c r="J131" s="41"/>
    </row>
    <row r="132" spans="1:10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>
      <c r="A133" s="27" t="s">
        <v>136</v>
      </c>
      <c r="B133" s="77">
        <f ca="1">TODAY()</f>
        <v>44390</v>
      </c>
      <c r="C133" s="77"/>
      <c r="D133" s="27"/>
      <c r="E133" s="27"/>
      <c r="F133" s="27"/>
      <c r="G133" s="27"/>
    </row>
    <row r="134" spans="1:10">
      <c r="A134" s="27"/>
      <c r="C134" s="27"/>
      <c r="D134" s="27"/>
      <c r="E134" s="27"/>
      <c r="F134" s="27"/>
      <c r="G134" s="27"/>
      <c r="H134" s="27"/>
      <c r="I134" s="28"/>
      <c r="J134" s="28"/>
    </row>
    <row r="135" spans="1:10">
      <c r="A135" s="27"/>
      <c r="B135" s="27"/>
      <c r="C135" s="27"/>
      <c r="D135" s="27"/>
      <c r="E135" s="27"/>
      <c r="F135" s="27"/>
      <c r="G135" s="27"/>
      <c r="J135" s="34"/>
    </row>
    <row r="136" spans="1:10" ht="22.5">
      <c r="A136" s="27"/>
      <c r="B136" s="80" t="s">
        <v>138</v>
      </c>
      <c r="C136" s="80"/>
      <c r="D136" s="80"/>
      <c r="E136" s="81" t="str">
        <f>VLOOKUP($L$2,'Employee Register'!$C$11:$Y$61,23,FALSE)</f>
        <v>to apply for a personal loan</v>
      </c>
      <c r="F136" s="81"/>
      <c r="G136" s="81"/>
      <c r="H136" s="81"/>
      <c r="I136" s="37"/>
      <c r="J136" s="27"/>
    </row>
    <row r="138" spans="1:10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>
      <c r="A139" s="78" t="s">
        <v>137</v>
      </c>
      <c r="B139" s="78"/>
      <c r="C139" s="78"/>
      <c r="D139" s="78"/>
      <c r="E139" s="78"/>
      <c r="F139" s="78"/>
      <c r="G139" s="78"/>
      <c r="H139" s="78"/>
      <c r="I139" s="78"/>
      <c r="J139" s="78"/>
    </row>
    <row r="140" spans="1:10">
      <c r="A140" s="27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>
      <c r="A142" s="27"/>
      <c r="B142" s="27"/>
      <c r="C142" s="27" t="s">
        <v>139</v>
      </c>
      <c r="D142" s="27"/>
      <c r="E142" s="27"/>
      <c r="F142" s="74" t="str">
        <f>VLOOKUP($L$2,'Employee Register'!$C$11:$X$61,2,FALSE)&amp;" "&amp;VLOOKUP($L$2,'Employee Register'!$C$11:$X$61,3,FALSE)</f>
        <v>Ms Bijal Pande</v>
      </c>
      <c r="G142" s="74"/>
      <c r="H142" s="74"/>
      <c r="I142" s="27" t="s">
        <v>174</v>
      </c>
      <c r="J142" s="27"/>
    </row>
    <row r="143" spans="1:10">
      <c r="A143" s="27"/>
      <c r="B143" s="27"/>
      <c r="C143" s="27"/>
      <c r="D143" s="27"/>
      <c r="E143" s="27"/>
      <c r="F143" s="29"/>
      <c r="G143" s="29"/>
      <c r="H143" s="29"/>
      <c r="I143" s="29"/>
      <c r="J143" s="29"/>
    </row>
    <row r="144" spans="1:10">
      <c r="A144" s="27" t="s">
        <v>175</v>
      </c>
      <c r="B144" s="27"/>
      <c r="C144" s="29"/>
      <c r="D144" s="29"/>
      <c r="E144" s="79" t="str">
        <f>VLOOKUP($L$2,'Employee Register'!$C$11:$X$61,5,FALSE)</f>
        <v>Development</v>
      </c>
      <c r="F144" s="79"/>
      <c r="G144" s="31" t="s">
        <v>169</v>
      </c>
      <c r="H144" s="38"/>
      <c r="I144" s="74" t="str">
        <f>VLOOKUP($L$2,'Employee Register'!$C$11:$X$61,4,FALSE)</f>
        <v>Graphic Designer</v>
      </c>
      <c r="J144" s="74"/>
    </row>
    <row r="145" spans="1:10">
      <c r="A145" s="27"/>
      <c r="B145" s="27"/>
      <c r="C145" s="30"/>
      <c r="D145" s="30"/>
      <c r="E145" s="27"/>
      <c r="F145" s="27"/>
      <c r="G145" s="27"/>
      <c r="H145" s="30"/>
      <c r="I145" s="30"/>
      <c r="J145" s="30"/>
    </row>
    <row r="146" spans="1:10">
      <c r="A146" s="31" t="s">
        <v>176</v>
      </c>
      <c r="B146" s="27"/>
      <c r="C146" s="74" t="str">
        <f>VLOOKUP($L$2,'Employee Register'!$C$11:$X$61,6,FALSE)</f>
        <v>Pune</v>
      </c>
      <c r="D146" s="74"/>
      <c r="E146" s="27" t="s">
        <v>170</v>
      </c>
      <c r="F146" s="27"/>
      <c r="G146" s="27"/>
      <c r="H146" s="27"/>
      <c r="I146" s="27"/>
      <c r="J146" s="27"/>
    </row>
    <row r="147" spans="1:10">
      <c r="A147" s="27"/>
      <c r="B147" s="27"/>
      <c r="C147" s="30"/>
      <c r="D147" s="30"/>
      <c r="E147" s="30"/>
      <c r="F147" s="31"/>
      <c r="G147" s="30"/>
      <c r="H147" s="30"/>
      <c r="I147" s="30"/>
      <c r="J147" s="30"/>
    </row>
    <row r="148" spans="1:10">
      <c r="A148" s="74" t="s">
        <v>171</v>
      </c>
      <c r="B148" s="74"/>
      <c r="C148" s="27"/>
      <c r="D148" s="75" t="str">
        <f>$L$2</f>
        <v>AS2102</v>
      </c>
      <c r="E148" s="75"/>
      <c r="F148" s="27"/>
      <c r="G148" s="27"/>
      <c r="H148" s="27" t="s">
        <v>141</v>
      </c>
      <c r="I148" s="27"/>
      <c r="J148" s="27"/>
    </row>
    <row r="149" spans="1:10">
      <c r="A149" s="35"/>
      <c r="B149" s="35"/>
      <c r="C149" s="27"/>
      <c r="D149" s="27"/>
      <c r="E149" s="30"/>
      <c r="F149" s="30"/>
      <c r="G149" s="30"/>
      <c r="H149" s="27"/>
      <c r="I149" s="27"/>
      <c r="J149" s="27"/>
    </row>
    <row r="150" spans="1:10">
      <c r="A150" s="29" t="s">
        <v>172</v>
      </c>
      <c r="B150" s="29"/>
      <c r="C150" s="27"/>
      <c r="D150" s="27"/>
      <c r="E150" s="76">
        <f>VLOOKUP($L$2,'Employee Register'!$C$11:$X$61,21,FALSE)</f>
        <v>2800</v>
      </c>
      <c r="F150" s="76"/>
      <c r="G150" s="76"/>
      <c r="H150" s="27"/>
      <c r="I150" s="27"/>
      <c r="J150" s="27"/>
    </row>
    <row r="151" spans="1:10">
      <c r="A151" s="35"/>
      <c r="B151" s="35"/>
      <c r="C151" s="27"/>
      <c r="D151" s="27"/>
      <c r="E151" s="30"/>
      <c r="F151" s="30"/>
      <c r="G151" s="30"/>
      <c r="H151" s="27"/>
      <c r="I151" s="27"/>
      <c r="J151" s="27"/>
    </row>
    <row r="152" spans="1:10">
      <c r="A152" s="36" t="s">
        <v>173</v>
      </c>
      <c r="B152" s="31"/>
      <c r="C152" s="31"/>
      <c r="D152" s="76">
        <f>VLOOKUP($L$2,'Employee Register'!$C$11:$X$61,7,FALSE)</f>
        <v>180000</v>
      </c>
      <c r="E152" s="76"/>
      <c r="F152" s="76"/>
      <c r="G152" s="30"/>
      <c r="H152" s="27"/>
      <c r="I152" s="27"/>
      <c r="J152" s="27"/>
    </row>
    <row r="153" spans="1:10">
      <c r="A153" s="27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>
      <c r="A154" s="27"/>
      <c r="B154" s="27"/>
      <c r="C154" s="27" t="s">
        <v>177</v>
      </c>
      <c r="D154" s="27"/>
      <c r="E154" s="27"/>
      <c r="F154" s="27"/>
      <c r="G154" s="27"/>
      <c r="H154" s="27"/>
      <c r="I154" s="27"/>
      <c r="J154" s="27"/>
    </row>
    <row r="155" spans="1:10">
      <c r="A155" s="27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>
      <c r="A156" s="27" t="s">
        <v>179</v>
      </c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>
      <c r="A157" s="27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>
      <c r="A158" s="27" t="s">
        <v>178</v>
      </c>
      <c r="B158" s="27"/>
      <c r="C158" s="27"/>
      <c r="D158" s="27"/>
      <c r="E158" s="27"/>
      <c r="F158" s="30"/>
      <c r="G158" s="30"/>
      <c r="H158" s="30"/>
      <c r="I158" s="30"/>
      <c r="J158" s="30"/>
    </row>
    <row r="159" spans="1:10">
      <c r="A159" s="32"/>
      <c r="B159" s="32"/>
      <c r="C159" s="27"/>
      <c r="D159" s="27"/>
      <c r="E159" s="27"/>
      <c r="F159" s="27"/>
      <c r="G159" s="27"/>
      <c r="H159" s="30"/>
      <c r="I159" s="30"/>
      <c r="J159" s="30"/>
    </row>
    <row r="160" spans="1:10">
      <c r="A160" s="33" t="s">
        <v>142</v>
      </c>
      <c r="B160" s="32"/>
      <c r="C160" s="32"/>
      <c r="D160" s="32"/>
      <c r="E160" s="32"/>
      <c r="F160" s="27"/>
      <c r="G160" s="27"/>
      <c r="H160" s="27"/>
      <c r="I160" s="27"/>
      <c r="J160" s="27"/>
    </row>
    <row r="161" spans="1:10">
      <c r="A161" s="27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>
      <c r="A162" s="29" t="s">
        <v>143</v>
      </c>
      <c r="B162" s="29" t="str">
        <f>'Employee Register'!$D$5</f>
        <v>Sundar Technoligies Ltd</v>
      </c>
      <c r="C162" s="27"/>
      <c r="D162" s="27"/>
      <c r="E162" s="27"/>
      <c r="F162" s="27"/>
      <c r="G162" s="27"/>
      <c r="H162" s="27"/>
      <c r="I162" s="27"/>
      <c r="J162" s="27"/>
    </row>
    <row r="163" spans="1:10">
      <c r="A163" s="27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>
      <c r="A164" s="27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>
      <c r="A165" s="29" t="str">
        <f>'Employee Register'!$D$8</f>
        <v>Mr. Ronnie D'souza</v>
      </c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>
      <c r="A166" s="29" t="str">
        <f>'Employee Register'!$H$8</f>
        <v>General Manager - HR</v>
      </c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>
      <c r="A167" s="27"/>
      <c r="B167" s="27"/>
      <c r="C167" s="27"/>
      <c r="D167" s="27"/>
      <c r="E167" s="27"/>
      <c r="F167" s="27"/>
      <c r="G167" s="27"/>
      <c r="H167" s="27"/>
      <c r="I167" s="27"/>
      <c r="J167" s="27"/>
    </row>
  </sheetData>
  <mergeCells count="60">
    <mergeCell ref="B5:C5"/>
    <mergeCell ref="D28:F28"/>
    <mergeCell ref="A24:B24"/>
    <mergeCell ref="A1:B3"/>
    <mergeCell ref="L1:M1"/>
    <mergeCell ref="L2:M2"/>
    <mergeCell ref="C1:J1"/>
    <mergeCell ref="C2:J2"/>
    <mergeCell ref="C3:J3"/>
    <mergeCell ref="E26:G26"/>
    <mergeCell ref="D24:E24"/>
    <mergeCell ref="A15:J15"/>
    <mergeCell ref="C22:D22"/>
    <mergeCell ref="B12:D12"/>
    <mergeCell ref="E7:F10"/>
    <mergeCell ref="E20:F20"/>
    <mergeCell ref="I20:J20"/>
    <mergeCell ref="F18:H18"/>
    <mergeCell ref="E12:H12"/>
    <mergeCell ref="F62:H62"/>
    <mergeCell ref="A59:J59"/>
    <mergeCell ref="B56:D56"/>
    <mergeCell ref="E56:H56"/>
    <mergeCell ref="B49:C49"/>
    <mergeCell ref="E51:F54"/>
    <mergeCell ref="E70:G70"/>
    <mergeCell ref="D72:F72"/>
    <mergeCell ref="B93:C93"/>
    <mergeCell ref="E64:F64"/>
    <mergeCell ref="I64:J64"/>
    <mergeCell ref="C66:D66"/>
    <mergeCell ref="A68:B68"/>
    <mergeCell ref="D68:E68"/>
    <mergeCell ref="A108:B108"/>
    <mergeCell ref="D108:E108"/>
    <mergeCell ref="E110:G110"/>
    <mergeCell ref="D112:F112"/>
    <mergeCell ref="A88:B90"/>
    <mergeCell ref="C88:J88"/>
    <mergeCell ref="C89:J89"/>
    <mergeCell ref="C90:J90"/>
    <mergeCell ref="B96:D96"/>
    <mergeCell ref="E96:H96"/>
    <mergeCell ref="A99:J99"/>
    <mergeCell ref="F102:H102"/>
    <mergeCell ref="E104:F104"/>
    <mergeCell ref="I104:J104"/>
    <mergeCell ref="C106:D106"/>
    <mergeCell ref="B133:C133"/>
    <mergeCell ref="A139:J139"/>
    <mergeCell ref="F142:H142"/>
    <mergeCell ref="E144:F144"/>
    <mergeCell ref="I144:J144"/>
    <mergeCell ref="B136:D136"/>
    <mergeCell ref="E136:H136"/>
    <mergeCell ref="C146:D146"/>
    <mergeCell ref="A148:B148"/>
    <mergeCell ref="D148:E148"/>
    <mergeCell ref="E150:G150"/>
    <mergeCell ref="D152:F152"/>
  </mergeCells>
  <dataValidations disablePrompts="1" count="1">
    <dataValidation type="list" allowBlank="1" showInputMessage="1" showErrorMessage="1" sqref="L2:M2">
      <formula1>'Employee Register'!C11:C60</formula1>
    </dataValidation>
  </dataValidations>
  <printOptions horizontalCentered="1"/>
  <pageMargins left="0.47244094488188981" right="0.47244094488188981" top="0" bottom="0" header="0" footer="0.19685039370078741"/>
  <pageSetup paperSize="9" scale="99" orientation="portrait" horizontalDpi="300" r:id="rId1"/>
  <headerFooter>
    <oddFooter>&amp;LSalary Certificate&amp;RPrepared By: MSOfficeGeek.com</oddFooter>
  </headerFooter>
  <rowBreaks count="2" manualBreakCount="2">
    <brk id="43" max="9" man="1"/>
    <brk id="8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4"/>
  <sheetViews>
    <sheetView workbookViewId="0">
      <selection sqref="A1:K42"/>
    </sheetView>
  </sheetViews>
  <sheetFormatPr defaultColWidth="8.7109375" defaultRowHeight="18.75"/>
  <cols>
    <col min="1" max="1" width="6.42578125" style="26" customWidth="1"/>
    <col min="2" max="3" width="9.7109375" style="26" customWidth="1"/>
    <col min="4" max="5" width="9.5703125" style="26" customWidth="1"/>
    <col min="6" max="7" width="9.7109375" style="26" customWidth="1"/>
    <col min="8" max="8" width="9.140625" style="26" customWidth="1"/>
    <col min="9" max="10" width="10.28515625" style="26" customWidth="1"/>
    <col min="11" max="16384" width="8.7109375" style="26"/>
  </cols>
  <sheetData>
    <row r="1" spans="1:13" ht="25.5">
      <c r="A1" s="82" t="s">
        <v>166</v>
      </c>
      <c r="B1" s="82"/>
      <c r="C1" s="84" t="str">
        <f>'Employee Register'!$D$5</f>
        <v>Sundar Technoligies Ltd</v>
      </c>
      <c r="D1" s="84"/>
      <c r="E1" s="84"/>
      <c r="F1" s="84"/>
      <c r="G1" s="84"/>
      <c r="H1" s="84"/>
      <c r="I1" s="84"/>
      <c r="J1" s="84"/>
      <c r="L1" s="106" t="s">
        <v>140</v>
      </c>
      <c r="M1" s="107"/>
    </row>
    <row r="2" spans="1:13" ht="20.25">
      <c r="A2" s="82"/>
      <c r="B2" s="82"/>
      <c r="C2" s="85" t="str">
        <f>'Employee Register'!$D$6</f>
        <v>123, Elite Enclave, Cybercity, Magarpatta - Pune</v>
      </c>
      <c r="D2" s="85"/>
      <c r="E2" s="85"/>
      <c r="F2" s="85"/>
      <c r="G2" s="85"/>
      <c r="H2" s="85"/>
      <c r="I2" s="85"/>
      <c r="J2" s="85"/>
      <c r="L2" s="95" t="s">
        <v>26</v>
      </c>
      <c r="M2" s="96"/>
    </row>
    <row r="3" spans="1:13" ht="24.75" customHeight="1" thickBot="1">
      <c r="A3" s="83"/>
      <c r="B3" s="83"/>
      <c r="C3" s="86" t="str">
        <f>'Employee Register'!$D$7</f>
        <v>Phone: 020-7896543                 Email: Info@STL.com</v>
      </c>
      <c r="D3" s="86"/>
      <c r="E3" s="86"/>
      <c r="F3" s="86"/>
      <c r="G3" s="86"/>
      <c r="H3" s="86"/>
      <c r="I3" s="86"/>
      <c r="J3" s="86"/>
    </row>
    <row r="4" spans="1:13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3">
      <c r="A5" s="27" t="s">
        <v>136</v>
      </c>
      <c r="B5" s="77">
        <f ca="1">TODAY()</f>
        <v>44390</v>
      </c>
      <c r="C5" s="77"/>
      <c r="D5" s="27"/>
      <c r="E5" s="27"/>
      <c r="F5" s="27"/>
      <c r="G5" s="27"/>
    </row>
    <row r="6" spans="1:13">
      <c r="A6" s="27"/>
      <c r="C6" s="27"/>
      <c r="D6" s="27"/>
      <c r="E6" s="27"/>
      <c r="F6" s="27"/>
      <c r="G6" s="27"/>
      <c r="H6" s="27"/>
      <c r="I6" s="28"/>
      <c r="J6" s="28"/>
    </row>
    <row r="7" spans="1:13" s="45" customFormat="1" ht="21.75" customHeight="1">
      <c r="A7" s="44"/>
      <c r="D7" s="44"/>
      <c r="E7" s="87" t="s">
        <v>186</v>
      </c>
      <c r="F7" s="88"/>
      <c r="J7" s="44"/>
    </row>
    <row r="8" spans="1:13" s="45" customFormat="1" ht="21.75" customHeight="1">
      <c r="A8" s="44"/>
      <c r="D8" s="44"/>
      <c r="E8" s="89"/>
      <c r="F8" s="90"/>
      <c r="J8" s="46"/>
    </row>
    <row r="9" spans="1:13" s="45" customFormat="1" ht="21.75" customHeight="1">
      <c r="A9" s="44"/>
      <c r="D9" s="44"/>
      <c r="E9" s="89"/>
      <c r="F9" s="90"/>
      <c r="J9" s="46"/>
    </row>
    <row r="10" spans="1:13" s="45" customFormat="1" ht="21.75" customHeight="1">
      <c r="A10" s="44"/>
      <c r="D10" s="44"/>
      <c r="E10" s="91"/>
      <c r="F10" s="92"/>
      <c r="J10" s="46"/>
    </row>
    <row r="11" spans="1:13">
      <c r="A11" s="27"/>
      <c r="B11" s="27"/>
      <c r="C11" s="27"/>
      <c r="D11" s="27"/>
      <c r="E11" s="27"/>
      <c r="F11" s="27"/>
      <c r="G11" s="27"/>
      <c r="J11" s="34"/>
    </row>
    <row r="12" spans="1:13" s="27" customFormat="1" ht="22.5">
      <c r="B12" s="80" t="s">
        <v>138</v>
      </c>
      <c r="C12" s="80"/>
      <c r="D12" s="80"/>
      <c r="E12" s="81" t="str">
        <f>VLOOKUP($L$2,'Employee Register'!$C$11:$Y$61,23,FALSE)</f>
        <v>to apply for a personal loan</v>
      </c>
      <c r="F12" s="81"/>
      <c r="G12" s="81"/>
      <c r="H12" s="81"/>
      <c r="I12" s="37"/>
    </row>
    <row r="14" spans="1:13" s="27" customFormat="1"/>
    <row r="15" spans="1:13">
      <c r="A15" s="78" t="s">
        <v>137</v>
      </c>
      <c r="B15" s="78"/>
      <c r="C15" s="78"/>
      <c r="D15" s="78"/>
      <c r="E15" s="78"/>
      <c r="F15" s="78"/>
      <c r="G15" s="78"/>
      <c r="H15" s="78"/>
      <c r="I15" s="78"/>
      <c r="J15" s="78"/>
    </row>
    <row r="16" spans="1:13" ht="6.9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s="27" customFormat="1">
      <c r="C18" s="27" t="s">
        <v>139</v>
      </c>
      <c r="F18" s="74" t="str">
        <f>VLOOKUP($L$2,'Employee Register'!$C$11:$X$61,2,FALSE)&amp;" "&amp;VLOOKUP($L$2,'Employee Register'!$C$11:$X$61,3,FALSE)</f>
        <v>Ms Bijal Pande</v>
      </c>
      <c r="G18" s="74"/>
      <c r="H18" s="74"/>
      <c r="I18" s="27" t="s">
        <v>174</v>
      </c>
    </row>
    <row r="19" spans="1:10" s="27" customFormat="1">
      <c r="A19" s="27" t="s">
        <v>175</v>
      </c>
      <c r="C19" s="29"/>
      <c r="D19" s="29"/>
      <c r="E19" s="79" t="str">
        <f>VLOOKUP($L$2,'Employee Register'!$C$11:$X$61,5,FALSE)</f>
        <v>Development</v>
      </c>
      <c r="F19" s="79"/>
      <c r="G19" s="31" t="s">
        <v>169</v>
      </c>
      <c r="H19" s="38"/>
      <c r="I19" s="74" t="str">
        <f>VLOOKUP($L$2,'Employee Register'!$C$11:$X$61,4,FALSE)</f>
        <v>Graphic Designer</v>
      </c>
      <c r="J19" s="74"/>
    </row>
    <row r="20" spans="1:10" s="27" customFormat="1">
      <c r="A20" s="31" t="s">
        <v>176</v>
      </c>
      <c r="C20" s="74" t="str">
        <f>VLOOKUP($L$2,'Employee Register'!$C$11:$X$61,6,FALSE)</f>
        <v>Pune</v>
      </c>
      <c r="D20" s="74"/>
      <c r="E20" s="27" t="s">
        <v>180</v>
      </c>
      <c r="I20" s="76">
        <f>VLOOKUP($L$2,'Employee Register'!$C$11:$X$61,7,FALSE)</f>
        <v>180000</v>
      </c>
      <c r="J20" s="76"/>
    </row>
    <row r="21" spans="1:10" s="27" customFormat="1">
      <c r="B21" s="29"/>
      <c r="D21" s="75"/>
      <c r="E21" s="75"/>
      <c r="F21" s="36"/>
      <c r="H21" s="76"/>
      <c r="I21" s="76"/>
      <c r="J21" s="76"/>
    </row>
    <row r="22" spans="1:10" s="27" customFormat="1">
      <c r="B22" s="105" t="s">
        <v>181</v>
      </c>
      <c r="C22" s="105"/>
      <c r="D22" s="105"/>
      <c r="E22" s="105"/>
      <c r="F22" s="105"/>
      <c r="G22" s="105"/>
      <c r="H22" s="105"/>
      <c r="I22" s="105"/>
    </row>
    <row r="23" spans="1:10" s="27" customFormat="1">
      <c r="A23" s="35"/>
      <c r="B23" s="97" t="s">
        <v>144</v>
      </c>
      <c r="C23" s="98"/>
      <c r="D23" s="100">
        <f>VLOOKUP($L$2,'Employee Register'!$C$11:$X$61,9,FALSE)</f>
        <v>9000</v>
      </c>
      <c r="E23" s="100"/>
      <c r="F23" s="103" t="s">
        <v>145</v>
      </c>
      <c r="G23" s="104"/>
      <c r="H23" s="100">
        <f>VLOOKUP($L$2,'Employee Register'!$C$11:$X$61,16,FALSE)</f>
        <v>1000</v>
      </c>
      <c r="I23" s="100"/>
    </row>
    <row r="24" spans="1:10" s="27" customFormat="1">
      <c r="A24" s="35"/>
      <c r="B24" s="102" t="s">
        <v>182</v>
      </c>
      <c r="C24" s="102"/>
      <c r="D24" s="100">
        <f>VLOOKUP($L$2,'Employee Register'!$C$11:$X$61,10,FALSE)</f>
        <v>3600</v>
      </c>
      <c r="E24" s="100"/>
      <c r="F24" s="103" t="s">
        <v>21</v>
      </c>
      <c r="G24" s="104"/>
      <c r="H24" s="100">
        <f>VLOOKUP($L$2,'Employee Register'!$C$11:$X$61,20,FALSE)</f>
        <v>1800</v>
      </c>
      <c r="I24" s="100"/>
    </row>
    <row r="25" spans="1:10" s="27" customFormat="1">
      <c r="A25" s="35"/>
      <c r="B25" s="102" t="s">
        <v>183</v>
      </c>
      <c r="C25" s="102"/>
      <c r="D25" s="100">
        <f>VLOOKUP($L$2,'Employee Register'!$C$11:$X$61,11,FALSE)</f>
        <v>1200</v>
      </c>
      <c r="E25" s="100"/>
      <c r="F25" s="103" t="s">
        <v>187</v>
      </c>
      <c r="G25" s="104"/>
      <c r="H25" s="100">
        <f>VLOOKUP($L$2,'Employee Register'!$C$11:$X$61,17,FALSE)</f>
        <v>0</v>
      </c>
      <c r="I25" s="100"/>
    </row>
    <row r="26" spans="1:10" s="27" customFormat="1">
      <c r="A26" s="35"/>
      <c r="B26" s="102" t="s">
        <v>184</v>
      </c>
      <c r="C26" s="102"/>
      <c r="D26" s="100">
        <f>VLOOKUP($L$2,'Employee Register'!$C$11:$X$61,12,FALSE)</f>
        <v>1000</v>
      </c>
      <c r="E26" s="100"/>
      <c r="F26" s="103" t="s">
        <v>20</v>
      </c>
      <c r="G26" s="104"/>
      <c r="H26" s="100">
        <f>VLOOKUP($L$2,'Employee Register'!$C$11:$X$61,19,FALSE)</f>
        <v>0</v>
      </c>
      <c r="I26" s="100"/>
    </row>
    <row r="27" spans="1:10" s="27" customFormat="1">
      <c r="B27" s="102" t="s">
        <v>185</v>
      </c>
      <c r="C27" s="102"/>
      <c r="D27" s="100">
        <f>VLOOKUP($L$2,'Employee Register'!$C$11:$X$61,13,FALSE)</f>
        <v>200</v>
      </c>
      <c r="E27" s="100"/>
      <c r="F27" s="97" t="s">
        <v>9</v>
      </c>
      <c r="G27" s="98"/>
      <c r="H27" s="99">
        <f>VLOOKUP($L$2,'Employee Register'!$C$11:$X$61,21,FALSE)</f>
        <v>2800</v>
      </c>
      <c r="I27" s="99"/>
    </row>
    <row r="28" spans="1:10" s="27" customFormat="1">
      <c r="B28" s="97" t="s">
        <v>7</v>
      </c>
      <c r="C28" s="98"/>
      <c r="D28" s="99">
        <f>VLOOKUP($L$2,'Employee Register'!$C$11:$X$61,14,FALSE)</f>
        <v>6000</v>
      </c>
      <c r="E28" s="99"/>
      <c r="F28" s="97"/>
      <c r="G28" s="98"/>
      <c r="H28" s="100"/>
      <c r="I28" s="100"/>
    </row>
    <row r="29" spans="1:10" s="27" customFormat="1">
      <c r="B29" s="101" t="s">
        <v>8</v>
      </c>
      <c r="C29" s="101"/>
      <c r="D29" s="99">
        <f>VLOOKUP($L$2,'Employee Register'!$C$11:$X$61,15,FALSE)</f>
        <v>15000</v>
      </c>
      <c r="E29" s="99"/>
      <c r="F29" s="101" t="s">
        <v>10</v>
      </c>
      <c r="G29" s="101"/>
      <c r="H29" s="99">
        <f>VLOOKUP($L$2,'Employee Register'!$C$11:$X$61,22,FALSE)</f>
        <v>12200</v>
      </c>
      <c r="I29" s="99"/>
    </row>
    <row r="30" spans="1:10" s="27" customFormat="1"/>
    <row r="31" spans="1:10" s="27" customFormat="1">
      <c r="C31" s="27" t="s">
        <v>177</v>
      </c>
    </row>
    <row r="32" spans="1:10" s="27" customFormat="1">
      <c r="A32" s="27" t="s">
        <v>179</v>
      </c>
    </row>
    <row r="33" spans="1:10" s="27" customFormat="1">
      <c r="A33" s="27" t="s">
        <v>178</v>
      </c>
      <c r="F33" s="30"/>
      <c r="G33" s="30"/>
      <c r="H33" s="30"/>
      <c r="I33" s="30"/>
      <c r="J33" s="30"/>
    </row>
    <row r="34" spans="1:10" s="27" customFormat="1">
      <c r="A34" s="32"/>
      <c r="B34" s="32"/>
      <c r="H34" s="30"/>
      <c r="I34" s="30"/>
      <c r="J34" s="30"/>
    </row>
    <row r="35" spans="1:10" s="27" customFormat="1">
      <c r="A35" s="33" t="s">
        <v>142</v>
      </c>
      <c r="B35" s="32"/>
      <c r="C35" s="32"/>
      <c r="D35" s="32"/>
      <c r="E35" s="32"/>
    </row>
    <row r="36" spans="1:10" s="27" customFormat="1"/>
    <row r="37" spans="1:10">
      <c r="A37" s="29" t="s">
        <v>143</v>
      </c>
      <c r="B37" s="29" t="str">
        <f>'Employee Register'!$D$5</f>
        <v>Sundar Technoligies Ltd</v>
      </c>
      <c r="C37" s="27"/>
      <c r="D37" s="27"/>
      <c r="E37" s="27"/>
      <c r="F37" s="27"/>
      <c r="G37" s="27"/>
      <c r="H37" s="27"/>
      <c r="I37" s="27"/>
      <c r="J37" s="27"/>
    </row>
    <row r="38" spans="1:10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>
      <c r="A40" s="29" t="str">
        <f>'Employee Register'!$D$8</f>
        <v>Mr. Ronnie D'souza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>
      <c r="A41" s="29" t="str">
        <f>'Employee Register'!$H$8</f>
        <v>General Manager - HR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25.5" customHeight="1">
      <c r="A43" s="43"/>
      <c r="B43" s="43"/>
      <c r="C43" s="39"/>
      <c r="D43" s="39"/>
      <c r="E43" s="39"/>
      <c r="F43" s="39"/>
      <c r="G43" s="39"/>
      <c r="H43" s="39"/>
      <c r="I43" s="39"/>
      <c r="J43" s="39"/>
    </row>
    <row r="44" spans="1:10" ht="19.5">
      <c r="A44" s="43"/>
      <c r="B44" s="43"/>
      <c r="C44" s="40"/>
      <c r="D44" s="40"/>
      <c r="E44" s="40"/>
      <c r="F44" s="40"/>
      <c r="G44" s="40"/>
      <c r="H44" s="40"/>
      <c r="I44" s="40"/>
      <c r="J44" s="40"/>
    </row>
    <row r="45" spans="1:10">
      <c r="A45" s="43"/>
      <c r="B45" s="43"/>
      <c r="C45" s="41"/>
      <c r="D45" s="41"/>
      <c r="E45" s="41"/>
      <c r="F45" s="41"/>
      <c r="G45" s="41"/>
      <c r="H45" s="41"/>
      <c r="I45" s="41"/>
      <c r="J45" s="41"/>
    </row>
    <row r="46" spans="1:10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>
      <c r="A47" s="27" t="s">
        <v>136</v>
      </c>
      <c r="B47" s="77">
        <f ca="1">TODAY()</f>
        <v>44390</v>
      </c>
      <c r="C47" s="77"/>
      <c r="D47" s="27"/>
      <c r="E47" s="27"/>
      <c r="F47" s="27"/>
      <c r="G47" s="27"/>
    </row>
    <row r="48" spans="1:10">
      <c r="A48" s="27"/>
      <c r="C48" s="27"/>
      <c r="D48" s="27"/>
      <c r="E48" s="27"/>
      <c r="F48" s="27"/>
      <c r="G48" s="27"/>
      <c r="H48" s="27"/>
      <c r="I48" s="28"/>
      <c r="J48" s="28"/>
    </row>
    <row r="49" spans="1:10" ht="18.75" customHeight="1">
      <c r="A49" s="44"/>
      <c r="B49" s="45"/>
      <c r="C49" s="45"/>
      <c r="D49" s="44"/>
      <c r="E49" s="87" t="s">
        <v>186</v>
      </c>
      <c r="F49" s="88"/>
      <c r="G49" s="45"/>
      <c r="H49" s="45"/>
      <c r="I49" s="45"/>
      <c r="J49" s="44"/>
    </row>
    <row r="50" spans="1:10">
      <c r="A50" s="44"/>
      <c r="B50" s="45"/>
      <c r="C50" s="45"/>
      <c r="D50" s="44"/>
      <c r="E50" s="89"/>
      <c r="F50" s="90"/>
      <c r="G50" s="45"/>
      <c r="H50" s="45"/>
      <c r="I50" s="45"/>
      <c r="J50" s="46"/>
    </row>
    <row r="51" spans="1:10">
      <c r="A51" s="44"/>
      <c r="B51" s="45"/>
      <c r="C51" s="45"/>
      <c r="D51" s="44"/>
      <c r="E51" s="89"/>
      <c r="F51" s="90"/>
      <c r="G51" s="45"/>
      <c r="H51" s="45"/>
      <c r="I51" s="45"/>
      <c r="J51" s="46"/>
    </row>
    <row r="52" spans="1:10">
      <c r="A52" s="44"/>
      <c r="B52" s="45"/>
      <c r="C52" s="45"/>
      <c r="D52" s="44"/>
      <c r="E52" s="91"/>
      <c r="F52" s="92"/>
      <c r="G52" s="45"/>
      <c r="H52" s="45"/>
      <c r="I52" s="45"/>
      <c r="J52" s="46"/>
    </row>
    <row r="53" spans="1:10">
      <c r="A53" s="27"/>
      <c r="B53" s="27"/>
      <c r="C53" s="27"/>
      <c r="D53" s="27"/>
      <c r="E53" s="27"/>
      <c r="F53" s="27"/>
      <c r="G53" s="27"/>
      <c r="J53" s="34"/>
    </row>
    <row r="54" spans="1:10" ht="22.5">
      <c r="A54" s="27"/>
      <c r="B54" s="80" t="s">
        <v>138</v>
      </c>
      <c r="C54" s="80"/>
      <c r="D54" s="80"/>
      <c r="E54" s="81" t="str">
        <f>VLOOKUP($L$2,'Employee Register'!$C$11:$Y$61,23,FALSE)</f>
        <v>to apply for a personal loan</v>
      </c>
      <c r="F54" s="81"/>
      <c r="G54" s="81"/>
      <c r="H54" s="81"/>
      <c r="I54" s="37"/>
      <c r="J54" s="27"/>
    </row>
    <row r="56" spans="1:10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>
      <c r="A57" s="78" t="s">
        <v>137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>
      <c r="A60" s="27"/>
      <c r="B60" s="27"/>
      <c r="C60" s="27" t="s">
        <v>139</v>
      </c>
      <c r="D60" s="27"/>
      <c r="E60" s="27"/>
      <c r="F60" s="74" t="str">
        <f>VLOOKUP($L$2,'Employee Register'!$C$11:$X$61,2,FALSE)&amp;" "&amp;VLOOKUP($L$2,'Employee Register'!$C$11:$X$61,3,FALSE)</f>
        <v>Ms Bijal Pande</v>
      </c>
      <c r="G60" s="74"/>
      <c r="H60" s="74"/>
      <c r="I60" s="27" t="s">
        <v>174</v>
      </c>
      <c r="J60" s="27"/>
    </row>
    <row r="61" spans="1:10">
      <c r="A61" s="27" t="s">
        <v>175</v>
      </c>
      <c r="B61" s="27"/>
      <c r="C61" s="29"/>
      <c r="D61" s="29"/>
      <c r="E61" s="79" t="str">
        <f>VLOOKUP($L$2,'Employee Register'!$C$11:$X$61,5,FALSE)</f>
        <v>Development</v>
      </c>
      <c r="F61" s="79"/>
      <c r="G61" s="31" t="s">
        <v>169</v>
      </c>
      <c r="H61" s="38"/>
      <c r="I61" s="74" t="str">
        <f>VLOOKUP($L$2,'Employee Register'!$C$11:$X$61,4,FALSE)</f>
        <v>Graphic Designer</v>
      </c>
      <c r="J61" s="74"/>
    </row>
    <row r="62" spans="1:10">
      <c r="A62" s="31" t="s">
        <v>176</v>
      </c>
      <c r="B62" s="27"/>
      <c r="C62" s="74" t="str">
        <f>VLOOKUP($L$2,'Employee Register'!$C$11:$X$61,6,FALSE)</f>
        <v>Pune</v>
      </c>
      <c r="D62" s="74"/>
      <c r="E62" s="27" t="s">
        <v>180</v>
      </c>
      <c r="F62" s="27"/>
      <c r="G62" s="27"/>
      <c r="H62" s="27"/>
      <c r="I62" s="76">
        <f>VLOOKUP($L$2,'Employee Register'!$C$11:$X$61,7,FALSE)</f>
        <v>180000</v>
      </c>
      <c r="J62" s="76"/>
    </row>
    <row r="63" spans="1:10">
      <c r="A63" s="27"/>
      <c r="B63" s="29"/>
      <c r="C63" s="27"/>
      <c r="D63" s="75"/>
      <c r="E63" s="75"/>
      <c r="F63" s="36"/>
      <c r="G63" s="27"/>
      <c r="H63" s="76"/>
      <c r="I63" s="76"/>
      <c r="J63" s="76"/>
    </row>
    <row r="64" spans="1:10">
      <c r="A64" s="27"/>
      <c r="B64" s="105" t="s">
        <v>181</v>
      </c>
      <c r="C64" s="105"/>
      <c r="D64" s="105"/>
      <c r="E64" s="105"/>
      <c r="F64" s="105"/>
      <c r="G64" s="105"/>
      <c r="H64" s="105"/>
      <c r="I64" s="105"/>
      <c r="J64" s="27"/>
    </row>
    <row r="65" spans="1:10">
      <c r="A65" s="35"/>
      <c r="B65" s="97" t="s">
        <v>144</v>
      </c>
      <c r="C65" s="98"/>
      <c r="D65" s="100">
        <f>VLOOKUP($L$2,'Employee Register'!$C$11:$X$61,9,FALSE)</f>
        <v>9000</v>
      </c>
      <c r="E65" s="100"/>
      <c r="F65" s="103" t="s">
        <v>145</v>
      </c>
      <c r="G65" s="104"/>
      <c r="H65" s="100">
        <f>VLOOKUP($L$2,'Employee Register'!$C$11:$X$61,16,FALSE)</f>
        <v>1000</v>
      </c>
      <c r="I65" s="100"/>
      <c r="J65" s="27"/>
    </row>
    <row r="66" spans="1:10">
      <c r="A66" s="35"/>
      <c r="B66" s="102" t="s">
        <v>182</v>
      </c>
      <c r="C66" s="102"/>
      <c r="D66" s="100">
        <f>VLOOKUP($L$2,'Employee Register'!$C$11:$X$61,10,FALSE)</f>
        <v>3600</v>
      </c>
      <c r="E66" s="100"/>
      <c r="F66" s="103" t="s">
        <v>21</v>
      </c>
      <c r="G66" s="104"/>
      <c r="H66" s="100">
        <f>VLOOKUP($L$2,'Employee Register'!$C$11:$X$61,20,FALSE)</f>
        <v>1800</v>
      </c>
      <c r="I66" s="100"/>
      <c r="J66" s="27"/>
    </row>
    <row r="67" spans="1:10">
      <c r="A67" s="35"/>
      <c r="B67" s="102" t="s">
        <v>183</v>
      </c>
      <c r="C67" s="102"/>
      <c r="D67" s="100">
        <f>VLOOKUP($L$2,'Employee Register'!$C$11:$X$61,11,FALSE)</f>
        <v>1200</v>
      </c>
      <c r="E67" s="100"/>
      <c r="F67" s="103" t="s">
        <v>187</v>
      </c>
      <c r="G67" s="104"/>
      <c r="H67" s="100">
        <f>VLOOKUP($L$2,'Employee Register'!$C$11:$X$61,17,FALSE)</f>
        <v>0</v>
      </c>
      <c r="I67" s="100"/>
      <c r="J67" s="27"/>
    </row>
    <row r="68" spans="1:10">
      <c r="A68" s="35"/>
      <c r="B68" s="102" t="s">
        <v>184</v>
      </c>
      <c r="C68" s="102"/>
      <c r="D68" s="100">
        <f>VLOOKUP($L$2,'Employee Register'!$C$11:$X$61,12,FALSE)</f>
        <v>1000</v>
      </c>
      <c r="E68" s="100"/>
      <c r="F68" s="103" t="s">
        <v>20</v>
      </c>
      <c r="G68" s="104"/>
      <c r="H68" s="100">
        <f>VLOOKUP($L$2,'Employee Register'!$C$11:$X$61,19,FALSE)</f>
        <v>0</v>
      </c>
      <c r="I68" s="100"/>
      <c r="J68" s="27"/>
    </row>
    <row r="69" spans="1:10">
      <c r="A69" s="27"/>
      <c r="B69" s="102" t="s">
        <v>185</v>
      </c>
      <c r="C69" s="102"/>
      <c r="D69" s="100">
        <f>VLOOKUP($L$2,'Employee Register'!$C$11:$X$61,13,FALSE)</f>
        <v>200</v>
      </c>
      <c r="E69" s="100"/>
      <c r="F69" s="97" t="s">
        <v>9</v>
      </c>
      <c r="G69" s="98"/>
      <c r="H69" s="99">
        <f>VLOOKUP($L$2,'Employee Register'!$C$11:$X$61,21,FALSE)</f>
        <v>2800</v>
      </c>
      <c r="I69" s="99"/>
      <c r="J69" s="27"/>
    </row>
    <row r="70" spans="1:10">
      <c r="A70" s="27"/>
      <c r="B70" s="97" t="s">
        <v>7</v>
      </c>
      <c r="C70" s="98"/>
      <c r="D70" s="99">
        <f>VLOOKUP($L$2,'Employee Register'!$C$11:$X$61,14,FALSE)</f>
        <v>6000</v>
      </c>
      <c r="E70" s="99"/>
      <c r="F70" s="97"/>
      <c r="G70" s="98"/>
      <c r="H70" s="100"/>
      <c r="I70" s="100"/>
      <c r="J70" s="27"/>
    </row>
    <row r="71" spans="1:10">
      <c r="A71" s="27"/>
      <c r="B71" s="101" t="s">
        <v>8</v>
      </c>
      <c r="C71" s="101"/>
      <c r="D71" s="99">
        <f>VLOOKUP($L$2,'Employee Register'!$C$11:$X$61,15,FALSE)</f>
        <v>15000</v>
      </c>
      <c r="E71" s="99"/>
      <c r="F71" s="101" t="s">
        <v>10</v>
      </c>
      <c r="G71" s="101"/>
      <c r="H71" s="99">
        <f>VLOOKUP($L$2,'Employee Register'!$C$11:$X$61,22,FALSE)</f>
        <v>12200</v>
      </c>
      <c r="I71" s="99"/>
      <c r="J71" s="27"/>
    </row>
    <row r="72" spans="1:10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>
      <c r="A73" s="27"/>
      <c r="B73" s="27"/>
      <c r="C73" s="27" t="s">
        <v>177</v>
      </c>
      <c r="D73" s="27"/>
      <c r="E73" s="27"/>
      <c r="F73" s="27"/>
      <c r="G73" s="27"/>
      <c r="H73" s="27"/>
      <c r="I73" s="27"/>
      <c r="J73" s="27"/>
    </row>
    <row r="74" spans="1:10">
      <c r="A74" s="27" t="s">
        <v>179</v>
      </c>
      <c r="B74" s="27"/>
      <c r="C74" s="27"/>
      <c r="D74" s="27"/>
      <c r="E74" s="27"/>
      <c r="F74" s="27"/>
      <c r="G74" s="27"/>
      <c r="H74" s="27"/>
      <c r="I74" s="27"/>
      <c r="J74" s="27"/>
    </row>
    <row r="75" spans="1:10">
      <c r="A75" s="27" t="s">
        <v>178</v>
      </c>
      <c r="B75" s="27"/>
      <c r="C75" s="27"/>
      <c r="D75" s="27"/>
      <c r="E75" s="27"/>
      <c r="F75" s="30"/>
      <c r="G75" s="30"/>
      <c r="H75" s="30"/>
      <c r="I75" s="30"/>
      <c r="J75" s="30"/>
    </row>
    <row r="76" spans="1:10">
      <c r="A76" s="32"/>
      <c r="B76" s="32"/>
      <c r="C76" s="27"/>
      <c r="D76" s="27"/>
      <c r="E76" s="27"/>
      <c r="F76" s="27"/>
      <c r="G76" s="27"/>
      <c r="H76" s="30"/>
      <c r="I76" s="30"/>
      <c r="J76" s="30"/>
    </row>
    <row r="77" spans="1:10">
      <c r="A77" s="33" t="s">
        <v>142</v>
      </c>
      <c r="B77" s="32"/>
      <c r="C77" s="32"/>
      <c r="D77" s="32"/>
      <c r="E77" s="32"/>
      <c r="F77" s="27"/>
      <c r="G77" s="27"/>
      <c r="H77" s="27"/>
      <c r="I77" s="27"/>
      <c r="J77" s="27"/>
    </row>
    <row r="78" spans="1:10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>
      <c r="A79" s="29" t="s">
        <v>143</v>
      </c>
      <c r="B79" s="29" t="str">
        <f>'Employee Register'!$D$5</f>
        <v>Sundar Technoligies Ltd</v>
      </c>
      <c r="C79" s="27"/>
      <c r="D79" s="27"/>
      <c r="E79" s="27"/>
      <c r="F79" s="27"/>
      <c r="G79" s="27"/>
      <c r="H79" s="27"/>
      <c r="I79" s="27"/>
      <c r="J79" s="27"/>
    </row>
    <row r="80" spans="1:10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>
      <c r="A82" s="29" t="str">
        <f>'Employee Register'!$D$8</f>
        <v>Mr. Ronnie D'souza</v>
      </c>
      <c r="B82" s="27"/>
      <c r="C82" s="27"/>
      <c r="D82" s="27"/>
      <c r="E82" s="27"/>
      <c r="F82" s="27"/>
      <c r="G82" s="27"/>
      <c r="H82" s="27"/>
      <c r="I82" s="27"/>
      <c r="J82" s="27"/>
    </row>
    <row r="83" spans="1:10">
      <c r="A83" s="29" t="str">
        <f>'Employee Register'!$H$8</f>
        <v>General Manager - HR</v>
      </c>
      <c r="B83" s="27"/>
      <c r="C83" s="27"/>
      <c r="D83" s="27"/>
      <c r="E83" s="27"/>
      <c r="F83" s="27"/>
      <c r="G83" s="27"/>
      <c r="H83" s="27"/>
      <c r="I83" s="27"/>
      <c r="J83" s="27"/>
    </row>
    <row r="84" spans="1:10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25.5">
      <c r="A85" s="82" t="s">
        <v>166</v>
      </c>
      <c r="B85" s="82"/>
      <c r="C85" s="84" t="str">
        <f>'Employee Register'!$D$5</f>
        <v>Sundar Technoligies Ltd</v>
      </c>
      <c r="D85" s="84"/>
      <c r="E85" s="84"/>
      <c r="F85" s="84"/>
      <c r="G85" s="84"/>
      <c r="H85" s="84"/>
      <c r="I85" s="84"/>
      <c r="J85" s="84"/>
    </row>
    <row r="86" spans="1:10" ht="19.5">
      <c r="A86" s="82"/>
      <c r="B86" s="82"/>
      <c r="C86" s="85" t="str">
        <f>'Employee Register'!$D$6</f>
        <v>123, Elite Enclave, Cybercity, Magarpatta - Pune</v>
      </c>
      <c r="D86" s="85"/>
      <c r="E86" s="85"/>
      <c r="F86" s="85"/>
      <c r="G86" s="85"/>
      <c r="H86" s="85"/>
      <c r="I86" s="85"/>
      <c r="J86" s="85"/>
    </row>
    <row r="87" spans="1:10" ht="19.5" thickBot="1">
      <c r="A87" s="83"/>
      <c r="B87" s="83"/>
      <c r="C87" s="86" t="str">
        <f>'Employee Register'!$D$7</f>
        <v>Phone: 020-7896543                 Email: Info@STL.com</v>
      </c>
      <c r="D87" s="86"/>
      <c r="E87" s="86"/>
      <c r="F87" s="86"/>
      <c r="G87" s="86"/>
      <c r="H87" s="86"/>
      <c r="I87" s="86"/>
      <c r="J87" s="86"/>
    </row>
    <row r="88" spans="1:10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>
      <c r="A89" s="27" t="s">
        <v>136</v>
      </c>
      <c r="B89" s="77">
        <f ca="1">TODAY()</f>
        <v>44390</v>
      </c>
      <c r="C89" s="77"/>
      <c r="D89" s="27"/>
      <c r="E89" s="27"/>
      <c r="F89" s="27"/>
      <c r="G89" s="27"/>
    </row>
    <row r="90" spans="1:10">
      <c r="A90" s="27"/>
      <c r="B90" s="27"/>
      <c r="C90" s="27"/>
      <c r="D90" s="27"/>
      <c r="E90" s="27"/>
      <c r="F90" s="27"/>
      <c r="G90" s="27"/>
      <c r="J90" s="34"/>
    </row>
    <row r="91" spans="1:10" ht="22.5">
      <c r="A91" s="27"/>
      <c r="B91" s="80" t="s">
        <v>138</v>
      </c>
      <c r="C91" s="80"/>
      <c r="D91" s="80"/>
      <c r="E91" s="81" t="str">
        <f>VLOOKUP($L$2,'Employee Register'!$C$11:$Y$61,23,FALSE)</f>
        <v>to apply for a personal loan</v>
      </c>
      <c r="F91" s="81"/>
      <c r="G91" s="81"/>
      <c r="H91" s="81"/>
      <c r="I91" s="37"/>
      <c r="J91" s="27"/>
    </row>
    <row r="92" spans="1:10">
      <c r="A92" s="27"/>
      <c r="B92" s="27"/>
      <c r="C92" s="27"/>
      <c r="D92" s="27"/>
      <c r="E92" s="27"/>
      <c r="F92" s="27"/>
      <c r="G92" s="27"/>
      <c r="H92" s="27"/>
      <c r="I92" s="27"/>
      <c r="J92" s="27"/>
    </row>
    <row r="93" spans="1:10">
      <c r="A93" s="78" t="s">
        <v>137</v>
      </c>
      <c r="B93" s="78"/>
      <c r="C93" s="78"/>
      <c r="D93" s="78"/>
      <c r="E93" s="78"/>
      <c r="F93" s="78"/>
      <c r="G93" s="78"/>
      <c r="H93" s="78"/>
      <c r="I93" s="78"/>
      <c r="J93" s="78"/>
    </row>
    <row r="94" spans="1:10">
      <c r="A94" s="27"/>
      <c r="B94" s="27"/>
      <c r="C94" s="27"/>
      <c r="D94" s="27"/>
      <c r="E94" s="27"/>
      <c r="F94" s="27"/>
      <c r="G94" s="27"/>
      <c r="H94" s="27"/>
      <c r="I94" s="27"/>
      <c r="J94" s="27"/>
    </row>
    <row r="95" spans="1:10">
      <c r="A95" s="27"/>
      <c r="B95" s="27"/>
      <c r="C95" s="27" t="s">
        <v>139</v>
      </c>
      <c r="D95" s="27"/>
      <c r="E95" s="27"/>
      <c r="F95" s="74" t="str">
        <f>VLOOKUP($L$2,'Employee Register'!$C$11:$X$61,2,FALSE)&amp;" "&amp;VLOOKUP($L$2,'Employee Register'!$C$11:$X$61,3,FALSE)</f>
        <v>Ms Bijal Pande</v>
      </c>
      <c r="G95" s="74"/>
      <c r="H95" s="74"/>
      <c r="I95" s="27" t="s">
        <v>174</v>
      </c>
      <c r="J95" s="27"/>
    </row>
    <row r="96" spans="1:10">
      <c r="A96" s="27" t="s">
        <v>175</v>
      </c>
      <c r="B96" s="27"/>
      <c r="C96" s="29"/>
      <c r="D96" s="29"/>
      <c r="E96" s="79" t="str">
        <f>VLOOKUP($L$2,'Employee Register'!$C$11:$X$61,5,FALSE)</f>
        <v>Development</v>
      </c>
      <c r="F96" s="79"/>
      <c r="G96" s="31" t="s">
        <v>169</v>
      </c>
      <c r="H96" s="38"/>
      <c r="I96" s="74" t="str">
        <f>VLOOKUP($L$2,'Employee Register'!$C$11:$X$61,4,FALSE)</f>
        <v>Graphic Designer</v>
      </c>
      <c r="J96" s="74"/>
    </row>
    <row r="97" spans="1:10">
      <c r="A97" s="31" t="s">
        <v>176</v>
      </c>
      <c r="B97" s="27"/>
      <c r="C97" s="74" t="str">
        <f>VLOOKUP($L$2,'Employee Register'!$C$11:$X$61,6,FALSE)</f>
        <v>Pune</v>
      </c>
      <c r="D97" s="74"/>
      <c r="E97" s="27" t="s">
        <v>180</v>
      </c>
      <c r="F97" s="27"/>
      <c r="G97" s="27"/>
      <c r="H97" s="27"/>
      <c r="I97" s="76">
        <f>VLOOKUP($L$2,'Employee Register'!$C$11:$X$61,7,FALSE)</f>
        <v>180000</v>
      </c>
      <c r="J97" s="76"/>
    </row>
    <row r="98" spans="1:10">
      <c r="A98" s="27"/>
      <c r="B98" s="29"/>
      <c r="C98" s="27"/>
      <c r="D98" s="75"/>
      <c r="E98" s="75"/>
      <c r="F98" s="36"/>
      <c r="G98" s="27"/>
      <c r="H98" s="76"/>
      <c r="I98" s="76"/>
      <c r="J98" s="76"/>
    </row>
    <row r="99" spans="1:10">
      <c r="A99" s="27"/>
      <c r="B99" s="105" t="s">
        <v>181</v>
      </c>
      <c r="C99" s="105"/>
      <c r="D99" s="105"/>
      <c r="E99" s="105"/>
      <c r="F99" s="105"/>
      <c r="G99" s="105"/>
      <c r="H99" s="105"/>
      <c r="I99" s="105"/>
      <c r="J99" s="27"/>
    </row>
    <row r="100" spans="1:10">
      <c r="A100" s="35"/>
      <c r="B100" s="97" t="s">
        <v>144</v>
      </c>
      <c r="C100" s="98"/>
      <c r="D100" s="100">
        <f>VLOOKUP($L$2,'Employee Register'!$C$11:$X$61,9,FALSE)</f>
        <v>9000</v>
      </c>
      <c r="E100" s="100"/>
      <c r="F100" s="103" t="s">
        <v>145</v>
      </c>
      <c r="G100" s="104"/>
      <c r="H100" s="100">
        <f>VLOOKUP($L$2,'Employee Register'!$C$11:$X$61,16,FALSE)</f>
        <v>1000</v>
      </c>
      <c r="I100" s="100"/>
      <c r="J100" s="27"/>
    </row>
    <row r="101" spans="1:10">
      <c r="A101" s="35"/>
      <c r="B101" s="102" t="s">
        <v>182</v>
      </c>
      <c r="C101" s="102"/>
      <c r="D101" s="100">
        <f>VLOOKUP($L$2,'Employee Register'!$C$11:$X$61,10,FALSE)</f>
        <v>3600</v>
      </c>
      <c r="E101" s="100"/>
      <c r="F101" s="103" t="s">
        <v>21</v>
      </c>
      <c r="G101" s="104"/>
      <c r="H101" s="100">
        <f>VLOOKUP($L$2,'Employee Register'!$C$11:$X$61,20,FALSE)</f>
        <v>1800</v>
      </c>
      <c r="I101" s="100"/>
      <c r="J101" s="27"/>
    </row>
    <row r="102" spans="1:10">
      <c r="A102" s="35"/>
      <c r="B102" s="102" t="s">
        <v>183</v>
      </c>
      <c r="C102" s="102"/>
      <c r="D102" s="100">
        <f>VLOOKUP($L$2,'Employee Register'!$C$11:$X$61,11,FALSE)</f>
        <v>1200</v>
      </c>
      <c r="E102" s="100"/>
      <c r="F102" s="103" t="s">
        <v>187</v>
      </c>
      <c r="G102" s="104"/>
      <c r="H102" s="100">
        <f>VLOOKUP($L$2,'Employee Register'!$C$11:$X$61,17,FALSE)</f>
        <v>0</v>
      </c>
      <c r="I102" s="100"/>
      <c r="J102" s="27"/>
    </row>
    <row r="103" spans="1:10">
      <c r="A103" s="35"/>
      <c r="B103" s="102" t="s">
        <v>184</v>
      </c>
      <c r="C103" s="102"/>
      <c r="D103" s="100">
        <f>VLOOKUP($L$2,'Employee Register'!$C$11:$X$61,12,FALSE)</f>
        <v>1000</v>
      </c>
      <c r="E103" s="100"/>
      <c r="F103" s="103" t="s">
        <v>20</v>
      </c>
      <c r="G103" s="104"/>
      <c r="H103" s="100">
        <f>VLOOKUP($L$2,'Employee Register'!$C$11:$X$61,19,FALSE)</f>
        <v>0</v>
      </c>
      <c r="I103" s="100"/>
      <c r="J103" s="27"/>
    </row>
    <row r="104" spans="1:10">
      <c r="A104" s="27"/>
      <c r="B104" s="102" t="s">
        <v>185</v>
      </c>
      <c r="C104" s="102"/>
      <c r="D104" s="100">
        <f>VLOOKUP($L$2,'Employee Register'!$C$11:$X$61,13,FALSE)</f>
        <v>200</v>
      </c>
      <c r="E104" s="100"/>
      <c r="F104" s="97" t="s">
        <v>9</v>
      </c>
      <c r="G104" s="98"/>
      <c r="H104" s="99">
        <f>VLOOKUP($L$2,'Employee Register'!$C$11:$X$61,21,FALSE)</f>
        <v>2800</v>
      </c>
      <c r="I104" s="99"/>
      <c r="J104" s="27"/>
    </row>
    <row r="105" spans="1:10">
      <c r="A105" s="27"/>
      <c r="B105" s="97" t="s">
        <v>7</v>
      </c>
      <c r="C105" s="98"/>
      <c r="D105" s="99">
        <f>VLOOKUP($L$2,'Employee Register'!$C$11:$X$61,14,FALSE)</f>
        <v>6000</v>
      </c>
      <c r="E105" s="99"/>
      <c r="F105" s="97"/>
      <c r="G105" s="98"/>
      <c r="H105" s="100"/>
      <c r="I105" s="100"/>
      <c r="J105" s="27"/>
    </row>
    <row r="106" spans="1:10">
      <c r="A106" s="27"/>
      <c r="B106" s="101" t="s">
        <v>8</v>
      </c>
      <c r="C106" s="101"/>
      <c r="D106" s="99">
        <f>VLOOKUP($L$2,'Employee Register'!$C$11:$X$61,15,FALSE)</f>
        <v>15000</v>
      </c>
      <c r="E106" s="99"/>
      <c r="F106" s="101" t="s">
        <v>10</v>
      </c>
      <c r="G106" s="101"/>
      <c r="H106" s="99">
        <f>VLOOKUP($L$2,'Employee Register'!$C$11:$X$61,22,FALSE)</f>
        <v>12200</v>
      </c>
      <c r="I106" s="99"/>
      <c r="J106" s="27"/>
    </row>
    <row r="107" spans="1:10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>
      <c r="A108" s="27"/>
      <c r="B108" s="27"/>
      <c r="C108" s="27" t="s">
        <v>177</v>
      </c>
      <c r="D108" s="27"/>
      <c r="E108" s="27"/>
      <c r="F108" s="27"/>
      <c r="G108" s="27"/>
      <c r="H108" s="27"/>
      <c r="I108" s="27"/>
      <c r="J108" s="27"/>
    </row>
    <row r="109" spans="1:10">
      <c r="A109" s="27" t="s">
        <v>179</v>
      </c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>
      <c r="A110" s="27" t="s">
        <v>178</v>
      </c>
      <c r="B110" s="27"/>
      <c r="C110" s="27"/>
      <c r="D110" s="27"/>
      <c r="E110" s="27"/>
      <c r="F110" s="30"/>
      <c r="G110" s="30"/>
      <c r="H110" s="30"/>
      <c r="I110" s="30"/>
      <c r="J110" s="30"/>
    </row>
    <row r="111" spans="1:10">
      <c r="A111" s="32"/>
      <c r="B111" s="32"/>
      <c r="C111" s="27"/>
      <c r="D111" s="27"/>
      <c r="E111" s="27"/>
      <c r="F111" s="27"/>
      <c r="G111" s="27"/>
      <c r="H111" s="30"/>
      <c r="I111" s="30"/>
      <c r="J111" s="30"/>
    </row>
    <row r="112" spans="1:10">
      <c r="A112" s="33" t="s">
        <v>142</v>
      </c>
      <c r="B112" s="32"/>
      <c r="C112" s="32"/>
      <c r="D112" s="32"/>
      <c r="E112" s="32"/>
      <c r="F112" s="27"/>
      <c r="G112" s="27"/>
      <c r="H112" s="27"/>
      <c r="I112" s="27"/>
      <c r="J112" s="27"/>
    </row>
    <row r="113" spans="1:10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>
      <c r="A114" s="29" t="s">
        <v>143</v>
      </c>
      <c r="B114" s="29" t="str">
        <f>'Employee Register'!$D$5</f>
        <v>Sundar Technoligies Ltd</v>
      </c>
      <c r="C114" s="27"/>
      <c r="D114" s="27"/>
      <c r="E114" s="27"/>
      <c r="F114" s="27"/>
      <c r="G114" s="27"/>
      <c r="H114" s="27"/>
      <c r="I114" s="27"/>
      <c r="J114" s="27"/>
    </row>
    <row r="115" spans="1:10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>
      <c r="A117" s="29" t="str">
        <f>'Employee Register'!$D$8</f>
        <v>Mr. Ronnie D'souza</v>
      </c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>
      <c r="A118" s="29" t="str">
        <f>'Employee Register'!$H$8</f>
        <v>General Manager - HR</v>
      </c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25.5">
      <c r="A120" s="43"/>
      <c r="B120" s="43"/>
      <c r="C120" s="39"/>
      <c r="D120" s="39"/>
      <c r="E120" s="39"/>
      <c r="F120" s="39"/>
      <c r="G120" s="39"/>
      <c r="H120" s="39"/>
      <c r="I120" s="39"/>
      <c r="J120" s="39"/>
    </row>
    <row r="121" spans="1:10" ht="19.5">
      <c r="A121" s="43"/>
      <c r="B121" s="43"/>
      <c r="C121" s="40"/>
      <c r="D121" s="40"/>
      <c r="E121" s="40"/>
      <c r="F121" s="40"/>
      <c r="G121" s="40"/>
      <c r="H121" s="40"/>
      <c r="I121" s="40"/>
      <c r="J121" s="40"/>
    </row>
    <row r="122" spans="1:10">
      <c r="A122" s="43"/>
      <c r="B122" s="43"/>
      <c r="C122" s="41"/>
      <c r="D122" s="41"/>
      <c r="E122" s="41"/>
      <c r="F122" s="41"/>
      <c r="G122" s="41"/>
      <c r="H122" s="41"/>
      <c r="I122" s="41"/>
      <c r="J122" s="41"/>
    </row>
    <row r="123" spans="1:10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>
      <c r="A124" s="27" t="s">
        <v>136</v>
      </c>
      <c r="B124" s="77">
        <f ca="1">TODAY()</f>
        <v>44390</v>
      </c>
      <c r="C124" s="77"/>
      <c r="D124" s="27"/>
      <c r="E124" s="27"/>
      <c r="F124" s="27"/>
      <c r="G124" s="27"/>
    </row>
    <row r="125" spans="1:10">
      <c r="A125" s="27"/>
      <c r="B125" s="27"/>
      <c r="C125" s="27"/>
      <c r="D125" s="27"/>
      <c r="E125" s="27"/>
      <c r="F125" s="27"/>
      <c r="G125" s="27"/>
      <c r="J125" s="34"/>
    </row>
    <row r="126" spans="1:10" ht="22.5">
      <c r="A126" s="27"/>
      <c r="B126" s="80" t="s">
        <v>138</v>
      </c>
      <c r="C126" s="80"/>
      <c r="D126" s="80"/>
      <c r="E126" s="81" t="str">
        <f>VLOOKUP($L$2,'Employee Register'!$C$11:$Y$61,23,FALSE)</f>
        <v>to apply for a personal loan</v>
      </c>
      <c r="F126" s="81"/>
      <c r="G126" s="81"/>
      <c r="H126" s="81"/>
      <c r="I126" s="37"/>
      <c r="J126" s="27"/>
    </row>
    <row r="127" spans="1:10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>
      <c r="A128" s="78" t="s">
        <v>137</v>
      </c>
      <c r="B128" s="78"/>
      <c r="C128" s="78"/>
      <c r="D128" s="78"/>
      <c r="E128" s="78"/>
      <c r="F128" s="78"/>
      <c r="G128" s="78"/>
      <c r="H128" s="78"/>
      <c r="I128" s="78"/>
      <c r="J128" s="78"/>
    </row>
    <row r="129" spans="1:10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>
      <c r="A130" s="27"/>
      <c r="B130" s="27"/>
      <c r="C130" s="27" t="s">
        <v>139</v>
      </c>
      <c r="D130" s="27"/>
      <c r="E130" s="27"/>
      <c r="F130" s="74" t="str">
        <f>VLOOKUP($L$2,'Employee Register'!$C$11:$X$61,2,FALSE)&amp;" "&amp;VLOOKUP($L$2,'Employee Register'!$C$11:$X$61,3,FALSE)</f>
        <v>Ms Bijal Pande</v>
      </c>
      <c r="G130" s="74"/>
      <c r="H130" s="74"/>
      <c r="I130" s="27" t="s">
        <v>174</v>
      </c>
      <c r="J130" s="27"/>
    </row>
    <row r="131" spans="1:10">
      <c r="A131" s="27" t="s">
        <v>175</v>
      </c>
      <c r="B131" s="27"/>
      <c r="C131" s="29"/>
      <c r="D131" s="29"/>
      <c r="E131" s="79" t="str">
        <f>VLOOKUP($L$2,'Employee Register'!$C$11:$X$61,5,FALSE)</f>
        <v>Development</v>
      </c>
      <c r="F131" s="79"/>
      <c r="G131" s="31" t="s">
        <v>169</v>
      </c>
      <c r="H131" s="38"/>
      <c r="I131" s="74" t="str">
        <f>VLOOKUP($L$2,'Employee Register'!$C$11:$X$61,4,FALSE)</f>
        <v>Graphic Designer</v>
      </c>
      <c r="J131" s="74"/>
    </row>
    <row r="132" spans="1:10">
      <c r="A132" s="31" t="s">
        <v>176</v>
      </c>
      <c r="B132" s="27"/>
      <c r="C132" s="74" t="str">
        <f>VLOOKUP($L$2,'Employee Register'!$C$11:$X$61,6,FALSE)</f>
        <v>Pune</v>
      </c>
      <c r="D132" s="74"/>
      <c r="E132" s="27" t="s">
        <v>180</v>
      </c>
      <c r="F132" s="27"/>
      <c r="G132" s="27"/>
      <c r="H132" s="27"/>
      <c r="I132" s="76">
        <f>VLOOKUP($L$2,'Employee Register'!$C$11:$X$61,7,FALSE)</f>
        <v>180000</v>
      </c>
      <c r="J132" s="76"/>
    </row>
    <row r="133" spans="1:10">
      <c r="A133" s="27"/>
      <c r="B133" s="29"/>
      <c r="C133" s="27"/>
      <c r="D133" s="75"/>
      <c r="E133" s="75"/>
      <c r="F133" s="36"/>
      <c r="G133" s="27"/>
      <c r="H133" s="76"/>
      <c r="I133" s="76"/>
      <c r="J133" s="76"/>
    </row>
    <row r="134" spans="1:10">
      <c r="A134" s="27"/>
      <c r="B134" s="105" t="s">
        <v>181</v>
      </c>
      <c r="C134" s="105"/>
      <c r="D134" s="105"/>
      <c r="E134" s="105"/>
      <c r="F134" s="105"/>
      <c r="G134" s="105"/>
      <c r="H134" s="105"/>
      <c r="I134" s="105"/>
      <c r="J134" s="27"/>
    </row>
    <row r="135" spans="1:10">
      <c r="A135" s="35"/>
      <c r="B135" s="97" t="s">
        <v>144</v>
      </c>
      <c r="C135" s="98"/>
      <c r="D135" s="100">
        <f>VLOOKUP($L$2,'Employee Register'!$C$11:$X$61,9,FALSE)</f>
        <v>9000</v>
      </c>
      <c r="E135" s="100"/>
      <c r="F135" s="103" t="s">
        <v>145</v>
      </c>
      <c r="G135" s="104"/>
      <c r="H135" s="100">
        <f>VLOOKUP($L$2,'Employee Register'!$C$11:$X$61,16,FALSE)</f>
        <v>1000</v>
      </c>
      <c r="I135" s="100"/>
      <c r="J135" s="27"/>
    </row>
    <row r="136" spans="1:10">
      <c r="A136" s="35"/>
      <c r="B136" s="102" t="s">
        <v>182</v>
      </c>
      <c r="C136" s="102"/>
      <c r="D136" s="100">
        <f>VLOOKUP($L$2,'Employee Register'!$C$11:$X$61,10,FALSE)</f>
        <v>3600</v>
      </c>
      <c r="E136" s="100"/>
      <c r="F136" s="103" t="s">
        <v>21</v>
      </c>
      <c r="G136" s="104"/>
      <c r="H136" s="100">
        <f>VLOOKUP($L$2,'Employee Register'!$C$11:$X$61,20,FALSE)</f>
        <v>1800</v>
      </c>
      <c r="I136" s="100"/>
      <c r="J136" s="27"/>
    </row>
    <row r="137" spans="1:10">
      <c r="A137" s="35"/>
      <c r="B137" s="102" t="s">
        <v>183</v>
      </c>
      <c r="C137" s="102"/>
      <c r="D137" s="100">
        <f>VLOOKUP($L$2,'Employee Register'!$C$11:$X$61,11,FALSE)</f>
        <v>1200</v>
      </c>
      <c r="E137" s="100"/>
      <c r="F137" s="103" t="s">
        <v>187</v>
      </c>
      <c r="G137" s="104"/>
      <c r="H137" s="100">
        <f>VLOOKUP($L$2,'Employee Register'!$C$11:$X$61,17,FALSE)</f>
        <v>0</v>
      </c>
      <c r="I137" s="100"/>
      <c r="J137" s="27"/>
    </row>
    <row r="138" spans="1:10">
      <c r="A138" s="35"/>
      <c r="B138" s="102" t="s">
        <v>184</v>
      </c>
      <c r="C138" s="102"/>
      <c r="D138" s="100">
        <f>VLOOKUP($L$2,'Employee Register'!$C$11:$X$61,12,FALSE)</f>
        <v>1000</v>
      </c>
      <c r="E138" s="100"/>
      <c r="F138" s="103" t="s">
        <v>20</v>
      </c>
      <c r="G138" s="104"/>
      <c r="H138" s="100">
        <f>VLOOKUP($L$2,'Employee Register'!$C$11:$X$61,19,FALSE)</f>
        <v>0</v>
      </c>
      <c r="I138" s="100"/>
      <c r="J138" s="27"/>
    </row>
    <row r="139" spans="1:10">
      <c r="A139" s="27"/>
      <c r="B139" s="102" t="s">
        <v>185</v>
      </c>
      <c r="C139" s="102"/>
      <c r="D139" s="100">
        <f>VLOOKUP($L$2,'Employee Register'!$C$11:$X$61,13,FALSE)</f>
        <v>200</v>
      </c>
      <c r="E139" s="100"/>
      <c r="F139" s="97" t="s">
        <v>9</v>
      </c>
      <c r="G139" s="98"/>
      <c r="H139" s="99">
        <f>VLOOKUP($L$2,'Employee Register'!$C$11:$X$61,21,FALSE)</f>
        <v>2800</v>
      </c>
      <c r="I139" s="99"/>
      <c r="J139" s="27"/>
    </row>
    <row r="140" spans="1:10">
      <c r="A140" s="27"/>
      <c r="B140" s="97" t="s">
        <v>7</v>
      </c>
      <c r="C140" s="98"/>
      <c r="D140" s="99">
        <f>VLOOKUP($L$2,'Employee Register'!$C$11:$X$61,14,FALSE)</f>
        <v>6000</v>
      </c>
      <c r="E140" s="99"/>
      <c r="F140" s="97"/>
      <c r="G140" s="98"/>
      <c r="H140" s="100"/>
      <c r="I140" s="100"/>
      <c r="J140" s="27"/>
    </row>
    <row r="141" spans="1:10">
      <c r="A141" s="27"/>
      <c r="B141" s="101" t="s">
        <v>8</v>
      </c>
      <c r="C141" s="101"/>
      <c r="D141" s="99">
        <f>VLOOKUP($L$2,'Employee Register'!$C$11:$X$61,15,FALSE)</f>
        <v>15000</v>
      </c>
      <c r="E141" s="99"/>
      <c r="F141" s="101" t="s">
        <v>10</v>
      </c>
      <c r="G141" s="101"/>
      <c r="H141" s="99">
        <f>VLOOKUP($L$2,'Employee Register'!$C$11:$X$61,22,FALSE)</f>
        <v>12200</v>
      </c>
      <c r="I141" s="99"/>
      <c r="J141" s="27"/>
    </row>
    <row r="142" spans="1:10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>
      <c r="A143" s="27"/>
      <c r="B143" s="27"/>
      <c r="C143" s="27" t="s">
        <v>177</v>
      </c>
      <c r="D143" s="27"/>
      <c r="E143" s="27"/>
      <c r="F143" s="27"/>
      <c r="G143" s="27"/>
      <c r="H143" s="27"/>
      <c r="I143" s="27"/>
      <c r="J143" s="27"/>
    </row>
    <row r="144" spans="1:10">
      <c r="A144" s="27" t="s">
        <v>179</v>
      </c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>
      <c r="A145" s="27" t="s">
        <v>178</v>
      </c>
      <c r="B145" s="27"/>
      <c r="C145" s="27"/>
      <c r="D145" s="27"/>
      <c r="E145" s="27"/>
      <c r="F145" s="30"/>
      <c r="G145" s="30"/>
      <c r="H145" s="30"/>
      <c r="I145" s="30"/>
      <c r="J145" s="30"/>
    </row>
    <row r="146" spans="1:10">
      <c r="A146" s="32"/>
      <c r="B146" s="32"/>
      <c r="C146" s="27"/>
      <c r="D146" s="27"/>
      <c r="E146" s="27"/>
      <c r="F146" s="27"/>
      <c r="G146" s="27"/>
      <c r="H146" s="30"/>
      <c r="I146" s="30"/>
      <c r="J146" s="30"/>
    </row>
    <row r="147" spans="1:10">
      <c r="A147" s="33" t="s">
        <v>142</v>
      </c>
      <c r="B147" s="32"/>
      <c r="C147" s="32"/>
      <c r="D147" s="32"/>
      <c r="E147" s="32"/>
      <c r="F147" s="27"/>
      <c r="G147" s="27"/>
      <c r="H147" s="27"/>
      <c r="I147" s="27"/>
      <c r="J147" s="27"/>
    </row>
    <row r="148" spans="1:10">
      <c r="A148" s="27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>
      <c r="A149" s="29" t="s">
        <v>143</v>
      </c>
      <c r="B149" s="29" t="str">
        <f>'Employee Register'!$D$5</f>
        <v>Sundar Technoligies Ltd</v>
      </c>
      <c r="C149" s="27"/>
      <c r="D149" s="27"/>
      <c r="E149" s="27"/>
      <c r="F149" s="27"/>
      <c r="G149" s="27"/>
      <c r="H149" s="27"/>
      <c r="I149" s="27"/>
      <c r="J149" s="27"/>
    </row>
    <row r="150" spans="1:10">
      <c r="A150" s="27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>
      <c r="A151" s="27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>
      <c r="A152" s="29" t="str">
        <f>'Employee Register'!$D$8</f>
        <v>Mr. Ronnie D'souza</v>
      </c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>
      <c r="A153" s="29" t="str">
        <f>'Employee Register'!$H$8</f>
        <v>General Manager - HR</v>
      </c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>
      <c r="A154" s="27"/>
      <c r="B154" s="27"/>
      <c r="C154" s="27"/>
      <c r="D154" s="27"/>
      <c r="E154" s="27"/>
      <c r="F154" s="27"/>
      <c r="G154" s="27"/>
      <c r="H154" s="27"/>
      <c r="I154" s="27"/>
      <c r="J154" s="27"/>
    </row>
  </sheetData>
  <mergeCells count="172">
    <mergeCell ref="L2:M2"/>
    <mergeCell ref="E7:F10"/>
    <mergeCell ref="A15:J15"/>
    <mergeCell ref="F18:H18"/>
    <mergeCell ref="E19:F19"/>
    <mergeCell ref="I19:J19"/>
    <mergeCell ref="B12:D12"/>
    <mergeCell ref="E12:H12"/>
    <mergeCell ref="A1:B3"/>
    <mergeCell ref="C1:J1"/>
    <mergeCell ref="C2:J2"/>
    <mergeCell ref="C3:J3"/>
    <mergeCell ref="B5:C5"/>
    <mergeCell ref="L1:M1"/>
    <mergeCell ref="I20:J20"/>
    <mergeCell ref="D23:E23"/>
    <mergeCell ref="D24:E24"/>
    <mergeCell ref="D25:E25"/>
    <mergeCell ref="D100:E100"/>
    <mergeCell ref="H21:J21"/>
    <mergeCell ref="D26:E26"/>
    <mergeCell ref="D27:E27"/>
    <mergeCell ref="E96:F96"/>
    <mergeCell ref="I96:J96"/>
    <mergeCell ref="D98:E98"/>
    <mergeCell ref="H98:J98"/>
    <mergeCell ref="D66:E66"/>
    <mergeCell ref="F66:G66"/>
    <mergeCell ref="D69:E69"/>
    <mergeCell ref="C62:D62"/>
    <mergeCell ref="I62:J62"/>
    <mergeCell ref="D63:E63"/>
    <mergeCell ref="H63:J63"/>
    <mergeCell ref="C20:D20"/>
    <mergeCell ref="D21:E21"/>
    <mergeCell ref="B23:C23"/>
    <mergeCell ref="B25:C25"/>
    <mergeCell ref="H28:I28"/>
    <mergeCell ref="H29:I29"/>
    <mergeCell ref="B22:I22"/>
    <mergeCell ref="H26:I26"/>
    <mergeCell ref="F28:G28"/>
    <mergeCell ref="H27:I27"/>
    <mergeCell ref="B29:C29"/>
    <mergeCell ref="F25:G25"/>
    <mergeCell ref="F23:G23"/>
    <mergeCell ref="F29:G29"/>
    <mergeCell ref="B24:C24"/>
    <mergeCell ref="D28:E28"/>
    <mergeCell ref="D29:E29"/>
    <mergeCell ref="B26:C26"/>
    <mergeCell ref="B27:C27"/>
    <mergeCell ref="B28:C28"/>
    <mergeCell ref="F24:G24"/>
    <mergeCell ref="H23:I23"/>
    <mergeCell ref="H24:I24"/>
    <mergeCell ref="F26:G26"/>
    <mergeCell ref="H25:I25"/>
    <mergeCell ref="F27:G27"/>
    <mergeCell ref="F65:G65"/>
    <mergeCell ref="H65:I65"/>
    <mergeCell ref="B70:C70"/>
    <mergeCell ref="D70:E70"/>
    <mergeCell ref="F70:G70"/>
    <mergeCell ref="H70:I70"/>
    <mergeCell ref="B47:C47"/>
    <mergeCell ref="E49:F52"/>
    <mergeCell ref="A57:J57"/>
    <mergeCell ref="F60:H60"/>
    <mergeCell ref="E61:F61"/>
    <mergeCell ref="I61:J61"/>
    <mergeCell ref="B66:C66"/>
    <mergeCell ref="B69:C69"/>
    <mergeCell ref="A85:B87"/>
    <mergeCell ref="C85:J85"/>
    <mergeCell ref="C86:J86"/>
    <mergeCell ref="C87:J87"/>
    <mergeCell ref="B54:D54"/>
    <mergeCell ref="E54:H54"/>
    <mergeCell ref="F69:G69"/>
    <mergeCell ref="H69:I69"/>
    <mergeCell ref="B71:C71"/>
    <mergeCell ref="D71:E71"/>
    <mergeCell ref="F71:G71"/>
    <mergeCell ref="H71:I71"/>
    <mergeCell ref="H66:I66"/>
    <mergeCell ref="B67:C67"/>
    <mergeCell ref="D67:E67"/>
    <mergeCell ref="F67:G67"/>
    <mergeCell ref="H67:I67"/>
    <mergeCell ref="B68:C68"/>
    <mergeCell ref="D68:E68"/>
    <mergeCell ref="F68:G68"/>
    <mergeCell ref="H68:I68"/>
    <mergeCell ref="B64:I64"/>
    <mergeCell ref="B65:C65"/>
    <mergeCell ref="D65:E65"/>
    <mergeCell ref="B99:I99"/>
    <mergeCell ref="B100:C100"/>
    <mergeCell ref="F100:G100"/>
    <mergeCell ref="H100:I100"/>
    <mergeCell ref="B101:C101"/>
    <mergeCell ref="D101:E101"/>
    <mergeCell ref="F101:G101"/>
    <mergeCell ref="H101:I101"/>
    <mergeCell ref="B89:C89"/>
    <mergeCell ref="A93:J93"/>
    <mergeCell ref="F95:H95"/>
    <mergeCell ref="C97:D97"/>
    <mergeCell ref="I97:J97"/>
    <mergeCell ref="B91:D91"/>
    <mergeCell ref="E91:H91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B102:C102"/>
    <mergeCell ref="D102:E102"/>
    <mergeCell ref="F102:G102"/>
    <mergeCell ref="H102:I102"/>
    <mergeCell ref="B103:C103"/>
    <mergeCell ref="D103:E103"/>
    <mergeCell ref="F103:G103"/>
    <mergeCell ref="H103:I103"/>
    <mergeCell ref="A128:J128"/>
    <mergeCell ref="F130:H130"/>
    <mergeCell ref="E131:F131"/>
    <mergeCell ref="I131:J131"/>
    <mergeCell ref="C132:D132"/>
    <mergeCell ref="I132:J132"/>
    <mergeCell ref="B126:D126"/>
    <mergeCell ref="E126:H126"/>
    <mergeCell ref="B106:C106"/>
    <mergeCell ref="D106:E106"/>
    <mergeCell ref="F106:G106"/>
    <mergeCell ref="H106:I106"/>
    <mergeCell ref="B124:C124"/>
    <mergeCell ref="B136:C136"/>
    <mergeCell ref="D136:E136"/>
    <mergeCell ref="F136:G136"/>
    <mergeCell ref="H136:I136"/>
    <mergeCell ref="B137:C137"/>
    <mergeCell ref="D137:E137"/>
    <mergeCell ref="F137:G137"/>
    <mergeCell ref="H137:I137"/>
    <mergeCell ref="D133:E133"/>
    <mergeCell ref="H133:J133"/>
    <mergeCell ref="B134:I134"/>
    <mergeCell ref="B135:C135"/>
    <mergeCell ref="D135:E135"/>
    <mergeCell ref="F135:G135"/>
    <mergeCell ref="H135:I135"/>
    <mergeCell ref="B140:C140"/>
    <mergeCell ref="D140:E140"/>
    <mergeCell ref="F140:G140"/>
    <mergeCell ref="H140:I140"/>
    <mergeCell ref="B141:C141"/>
    <mergeCell ref="D141:E141"/>
    <mergeCell ref="F141:G141"/>
    <mergeCell ref="H141:I141"/>
    <mergeCell ref="B138:C138"/>
    <mergeCell ref="D138:E138"/>
    <mergeCell ref="F138:G138"/>
    <mergeCell ref="H138:I138"/>
    <mergeCell ref="B139:C139"/>
    <mergeCell ref="D139:E139"/>
    <mergeCell ref="F139:G139"/>
    <mergeCell ref="H139:I139"/>
  </mergeCells>
  <dataValidations count="1">
    <dataValidation type="list" allowBlank="1" showInputMessage="1" showErrorMessage="1" sqref="L2:M2">
      <formula1>'Employee Register'!C11:C60</formula1>
    </dataValidation>
  </dataValidations>
  <printOptions horizontalCentered="1"/>
  <pageMargins left="0.47244094488188981" right="0.47244094488188981" top="0" bottom="0" header="0" footer="0.19685039370078741"/>
  <pageSetup paperSize="9" scale="99" orientation="portrait" horizontalDpi="300" r:id="rId1"/>
  <headerFooter>
    <oddFooter>&amp;LSalary Certificate&amp;RPrepared By: MSOfficeGeek.com</oddFooter>
  </headerFooter>
  <rowBreaks count="3" manualBreakCount="3">
    <brk id="42" max="9" man="1"/>
    <brk id="84" max="9" man="1"/>
    <brk id="1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Employee Register</vt:lpstr>
      <vt:lpstr>Salary Certificate Only CTC</vt:lpstr>
      <vt:lpstr>Salary Certificate - Breakup</vt:lpstr>
      <vt:lpstr>'Salary Certificate - Breakup'!Print_Area</vt:lpstr>
      <vt:lpstr>'Salary Certificate Only CTC'!Print_Area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MSOfficeGeek</dc:creator>
  <cp:keywords>Salary Certificate Template</cp:keywords>
  <cp:lastModifiedBy>Windows User</cp:lastModifiedBy>
  <cp:lastPrinted>2021-07-13T09:10:13Z</cp:lastPrinted>
  <dcterms:created xsi:type="dcterms:W3CDTF">2021-07-10T06:34:24Z</dcterms:created>
  <dcterms:modified xsi:type="dcterms:W3CDTF">2021-07-13T09:10:36Z</dcterms:modified>
</cp:coreProperties>
</file>